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mbeddings/oleObject_2_0.bin" ContentType="application/vnd.openxmlformats-officedocument.oleObject"/>
  <Override PartName="/xl/embeddings/oleObject_6_0.bin" ContentType="application/vnd.openxmlformats-officedocument.oleObject"/>
  <Override PartName="/xl/embeddings/oleObject_6_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showHorizontalScroll="0" showVerticalScroll="0" showSheetTabs="0" xWindow="605" yWindow="216" windowWidth="14011" windowHeight="7790" activeTab="0"/>
  </bookViews>
  <sheets>
    <sheet name="Menue" sheetId="1" r:id="rId1"/>
    <sheet name="Expo" sheetId="2" r:id="rId2"/>
    <sheet name="ExpoHilfe" sheetId="3" r:id="rId3"/>
    <sheet name="AddMitt" sheetId="4" r:id="rId4"/>
    <sheet name="Budget" sheetId="5" r:id="rId5"/>
    <sheet name="LAE" sheetId="6" r:id="rId6"/>
    <sheet name="LAE Hilfe" sheetId="7" r:id="rId7"/>
    <sheet name="Ultraschall" sheetId="8" r:id="rId8"/>
  </sheets>
  <definedNames>
    <definedName name="_xlnm.Print_Area" localSheetId="3">'AddMitt'!$A$1:$H$38</definedName>
    <definedName name="_xlnm.Print_Area" localSheetId="4">'Budget'!$A$1:$G$37</definedName>
    <definedName name="_xlnm.Print_Area" localSheetId="1">'Expo'!$A$1:$E$52</definedName>
    <definedName name="_xlnm.Print_Area" localSheetId="5">'LAE'!$A$1:$J$40</definedName>
    <definedName name="Z_42E0E804_590F_4131_ADC0_578FE48AEA45_.wvu.Cols" localSheetId="5" hidden="1">'LAE'!$R:$T</definedName>
  </definedNames>
  <calcPr fullCalcOnLoad="1"/>
</workbook>
</file>

<file path=xl/sharedStrings.xml><?xml version="1.0" encoding="utf-8"?>
<sst xmlns="http://schemas.openxmlformats.org/spreadsheetml/2006/main" count="197" uniqueCount="101">
  <si>
    <t>.</t>
  </si>
  <si>
    <t>Stunden</t>
  </si>
  <si>
    <t>%</t>
  </si>
  <si>
    <t>Minuten</t>
  </si>
  <si>
    <t>Die Berechnung erfolgt mit der Gleichung:</t>
  </si>
  <si>
    <t>M = Gesamtzahl der Teilzeiten</t>
  </si>
  <si>
    <r>
      <t>T</t>
    </r>
    <r>
      <rPr>
        <vertAlign val="subscript"/>
        <sz val="10"/>
        <rFont val="Arial"/>
        <family val="2"/>
      </rPr>
      <t>m</t>
    </r>
    <r>
      <rPr>
        <sz val="10"/>
        <rFont val="Arial"/>
        <family val="0"/>
      </rPr>
      <t xml:space="preserve"> = Teilzeit (in h, min oder %)</t>
    </r>
  </si>
  <si>
    <r>
      <t>L</t>
    </r>
    <r>
      <rPr>
        <vertAlign val="subscript"/>
        <sz val="10"/>
        <rFont val="Arial"/>
        <family val="2"/>
      </rPr>
      <t>pAeq,Tm</t>
    </r>
    <r>
      <rPr>
        <sz val="10"/>
        <rFont val="Arial"/>
        <family val="0"/>
      </rPr>
      <t xml:space="preserve"> = äquivalenter Dauerschallpegel für die Teilzeit m</t>
    </r>
  </si>
  <si>
    <t>Bedienungshinweise</t>
  </si>
  <si>
    <r>
      <t xml:space="preserve">Mit der Schaltfläche </t>
    </r>
    <r>
      <rPr>
        <b/>
        <sz val="10"/>
        <rFont val="Arial"/>
        <family val="2"/>
      </rPr>
      <t>Drucken</t>
    </r>
    <r>
      <rPr>
        <sz val="10"/>
        <rFont val="Arial"/>
        <family val="0"/>
      </rPr>
      <t xml:space="preserve"> erscheint die Druckansicht auf dem Bildschirm. Die Weiterverarbeitung erfolgt aus dieser Ansicht. </t>
    </r>
  </si>
  <si>
    <r>
      <t xml:space="preserve">Mit der Schaltfläche </t>
    </r>
    <r>
      <rPr>
        <b/>
        <sz val="10"/>
        <rFont val="Arial"/>
        <family val="2"/>
      </rPr>
      <t>Zurücksetzen</t>
    </r>
    <r>
      <rPr>
        <sz val="10"/>
        <rFont val="Arial"/>
        <family val="0"/>
      </rPr>
      <t xml:space="preserve"> werden alle Eingabefelder geleert.</t>
    </r>
  </si>
  <si>
    <r>
      <t xml:space="preserve">Bezugszeitraum </t>
    </r>
    <r>
      <rPr>
        <sz val="10"/>
        <rFont val="Arial"/>
        <family val="2"/>
      </rPr>
      <t>(bitte wählen):</t>
    </r>
  </si>
  <si>
    <t>Arbeitsschicht</t>
  </si>
  <si>
    <t>Arbeitswoche</t>
  </si>
  <si>
    <t>relativ</t>
  </si>
  <si>
    <t>Der Beurteilungszeitraum umfasst in der Regel eine repräsentative Arbeitsschicht, in besonderen Fällen eine Arbeitswoche. Dementsprechend wird die gesamte Lärmexposition auf die Bezugszeit von 8 h  bzw. 40 h bezogen.</t>
  </si>
  <si>
    <t xml:space="preserve">Die aufsummierten Teilzeiten werden unter der Eingabemaske angezeigt. </t>
  </si>
  <si>
    <t>Die Angabe einer Tätigkeit in der Tabelle ist optional, sie kann als Information für Ihre Ablage von Interesse sein.</t>
  </si>
  <si>
    <r>
      <t>T</t>
    </r>
    <r>
      <rPr>
        <vertAlign val="subscript"/>
        <sz val="10"/>
        <rFont val="Arial"/>
        <family val="2"/>
      </rPr>
      <t>0</t>
    </r>
    <r>
      <rPr>
        <sz val="10"/>
        <rFont val="Arial"/>
        <family val="0"/>
      </rPr>
      <t xml:space="preserve"> = Bezugszeit (8 h, 480 min, 40 h, 2400 min oder 100%)</t>
    </r>
  </si>
  <si>
    <t>Tätigkeit</t>
  </si>
  <si>
    <t>Pegel</t>
  </si>
  <si>
    <t>Pegelwerte können in beide Spalten</t>
  </si>
  <si>
    <t>beliebig eingegeben werden.</t>
  </si>
  <si>
    <t>n =</t>
  </si>
  <si>
    <t xml:space="preserve">Mittelungspegel  </t>
  </si>
  <si>
    <t xml:space="preserve">Summenpegel  </t>
  </si>
  <si>
    <t>Mit diesem Rechner kann die Lärmexposition, die sich aus unterschiedlichen Belastungen während eines Beurteilungszeitraums ergibt, ermittelt werden.</t>
  </si>
  <si>
    <r>
      <t xml:space="preserve">Der </t>
    </r>
    <r>
      <rPr>
        <b/>
        <sz val="10"/>
        <rFont val="Arial"/>
        <family val="2"/>
      </rPr>
      <t>Bezugszeitraum</t>
    </r>
    <r>
      <rPr>
        <sz val="10"/>
        <rFont val="Arial"/>
        <family val="0"/>
      </rPr>
      <t xml:space="preserve"> ist wählbar (Arbeitsschicht bzw. Arbeitswoche). Die Angaben der Teilzeiten für die einzelnen Tätigkeiten müssen dann entsprechend in Stunden, Minuten oder Prozent erfolgen.</t>
    </r>
  </si>
  <si>
    <t>zur Info:</t>
  </si>
  <si>
    <t>min</t>
  </si>
  <si>
    <t>dB(A)</t>
  </si>
  <si>
    <t>dB(A) nach</t>
  </si>
  <si>
    <t>erreicht!</t>
  </si>
  <si>
    <t>Bei einem Mittelungspegel von</t>
  </si>
  <si>
    <t>wird der Auslösewert</t>
  </si>
  <si>
    <r>
      <t xml:space="preserve"> L</t>
    </r>
    <r>
      <rPr>
        <b/>
        <vertAlign val="subscript"/>
        <sz val="10"/>
        <rFont val="Arial"/>
        <family val="2"/>
      </rPr>
      <t xml:space="preserve">EX,8h </t>
    </r>
    <r>
      <rPr>
        <b/>
        <sz val="10"/>
        <rFont val="Arial"/>
        <family val="2"/>
      </rPr>
      <t>=</t>
    </r>
  </si>
  <si>
    <t>Wertebereich: 80 - 110 dB(A)</t>
  </si>
  <si>
    <t>IFA-Lärmexpositionsrechner</t>
  </si>
  <si>
    <t>LAE</t>
  </si>
  <si>
    <t>std</t>
  </si>
  <si>
    <t>sec</t>
  </si>
  <si>
    <t>N</t>
  </si>
  <si>
    <t>N*LAE</t>
  </si>
  <si>
    <t>Zwischenrechnung</t>
  </si>
  <si>
    <t>Bestimmung einer Lärmexposition aus Einzelereignispegeln</t>
  </si>
  <si>
    <t>Rechenvorschrift:</t>
  </si>
  <si>
    <r>
      <t>Der Einzelereignispegel L</t>
    </r>
    <r>
      <rPr>
        <vertAlign val="subscript"/>
        <sz val="10"/>
        <rFont val="Arial"/>
        <family val="2"/>
      </rPr>
      <t>AE</t>
    </r>
    <r>
      <rPr>
        <sz val="10"/>
        <rFont val="Arial"/>
        <family val="0"/>
      </rPr>
      <t xml:space="preserve"> gibt die Schallenergie eines Ereignisses bezogen auf 1s an.</t>
    </r>
  </si>
  <si>
    <t>mit:</t>
  </si>
  <si>
    <t>Beispiel</t>
  </si>
  <si>
    <t>Umweltlärm</t>
  </si>
  <si>
    <t>LAeq</t>
  </si>
  <si>
    <t>Hintergrundgeräuschpegel</t>
  </si>
  <si>
    <t>Der Hintergrundgeräuschpegel beträgt hier 75 dB(A).</t>
  </si>
  <si>
    <t>Ein Hintergrundgeräuschpegel kann eingegeben werden, er wird dann mit berücksichtigt.</t>
  </si>
  <si>
    <t>Wird die mittlere Schallenergie in einem zu beurteilenden Zeitraum durch Einzelereignisse bestimmt, lässt sich die Lärmexposition durch die Verwendung von Einzelereignispegeln bestimmen.</t>
  </si>
  <si>
    <t>t = Messdauer in Sekunden</t>
  </si>
  <si>
    <r>
      <t>Manche Messgeräte geben den L</t>
    </r>
    <r>
      <rPr>
        <vertAlign val="subscript"/>
        <sz val="10"/>
        <rFont val="Arial"/>
        <family val="2"/>
      </rPr>
      <t>AE</t>
    </r>
    <r>
      <rPr>
        <sz val="10"/>
        <rFont val="Arial"/>
        <family val="0"/>
      </rPr>
      <t xml:space="preserve"> aus, er lässt sich aber auch einfach aus einer Messung des L</t>
    </r>
    <r>
      <rPr>
        <vertAlign val="subscript"/>
        <sz val="10"/>
        <rFont val="Arial"/>
        <family val="2"/>
      </rPr>
      <t>Aeq</t>
    </r>
    <r>
      <rPr>
        <sz val="10"/>
        <rFont val="Arial"/>
        <family val="0"/>
      </rPr>
      <t xml:space="preserve"> bestimmen, die das Einzelereignis einschließt.</t>
    </r>
  </si>
  <si>
    <t>Zeitraum</t>
  </si>
  <si>
    <t>Ereignis (Lärmquelle)</t>
  </si>
  <si>
    <r>
      <t>Aus dem Einzelereignispegel und der Anzahl der Ereignisse in einem Zeitabschnitt lässt sich jetzt die mittlere Lärmbelastung für einen beliebigen Zeitraum T</t>
    </r>
    <r>
      <rPr>
        <sz val="10"/>
        <rFont val="Arial"/>
        <family val="0"/>
      </rPr>
      <t xml:space="preserve"> bestimmen.</t>
    </r>
  </si>
  <si>
    <t>T = Zeitraum in Sekunden</t>
  </si>
  <si>
    <t>Die Angabe des Zeitraums ist wählbar, voreingestellt sind 8 Stunden.</t>
  </si>
  <si>
    <r>
      <t>Sie müssen an einem 8-stündigen Arbeitstag 10x den Winkelschleifer für 2 Minuten einsetzen, 3x läuft ein Kompressor je 10 Minuten und 100x müssen Sie einen Nagel einschlagen. Von den ersten beiden Ereignissen kennen Sie den Mittelungspegel für die Maschinen, für das Einschlagen eines Nagels ist der L</t>
    </r>
    <r>
      <rPr>
        <vertAlign val="subscript"/>
        <sz val="10"/>
        <rFont val="Arial"/>
        <family val="2"/>
      </rPr>
      <t>AE</t>
    </r>
    <r>
      <rPr>
        <sz val="10"/>
        <rFont val="Arial"/>
        <family val="0"/>
      </rPr>
      <t xml:space="preserve"> bekannt.</t>
    </r>
  </si>
  <si>
    <t xml:space="preserve"> Welcher Mittelungspegel ergibt sich für diese Zeit?</t>
  </si>
  <si>
    <r>
      <t xml:space="preserve">Arbeitslärm
- </t>
    </r>
    <r>
      <rPr>
        <sz val="10"/>
        <rFont val="Arial"/>
        <family val="2"/>
      </rPr>
      <t>Tätigkeit</t>
    </r>
  </si>
  <si>
    <t>- Arbeitsschicht
- Arbeitswoche</t>
  </si>
  <si>
    <t>- Tageszeit (16 h)</t>
  </si>
  <si>
    <t>- Nachtzeit (8 h)</t>
  </si>
  <si>
    <t>Typische Zeiträume (beispielhaft):</t>
  </si>
  <si>
    <r>
      <t>L</t>
    </r>
    <r>
      <rPr>
        <vertAlign val="subscript"/>
        <sz val="10"/>
        <rFont val="Arial"/>
        <family val="2"/>
      </rPr>
      <t>AE i</t>
    </r>
    <r>
      <rPr>
        <sz val="10"/>
        <rFont val="Arial"/>
        <family val="0"/>
      </rPr>
      <t xml:space="preserve"> = L</t>
    </r>
    <r>
      <rPr>
        <vertAlign val="subscript"/>
        <sz val="10"/>
        <rFont val="Arial"/>
        <family val="2"/>
      </rPr>
      <t>AE</t>
    </r>
    <r>
      <rPr>
        <sz val="10"/>
        <rFont val="Arial"/>
        <family val="0"/>
      </rPr>
      <t xml:space="preserve"> für ein Ereignis der Lärmquelle i</t>
    </r>
  </si>
  <si>
    <r>
      <t>n</t>
    </r>
    <r>
      <rPr>
        <vertAlign val="subscript"/>
        <sz val="10"/>
        <rFont val="Arial"/>
        <family val="2"/>
      </rPr>
      <t>i</t>
    </r>
    <r>
      <rPr>
        <sz val="10"/>
        <rFont val="Arial"/>
        <family val="0"/>
      </rPr>
      <t xml:space="preserve"> = Anzahl der Ereignisse der Lärmquelle i im betrachteten Zeitraum</t>
    </r>
  </si>
  <si>
    <r>
      <t>Wird ein L</t>
    </r>
    <r>
      <rPr>
        <vertAlign val="subscript"/>
        <sz val="10"/>
        <rFont val="Arial"/>
        <family val="2"/>
      </rPr>
      <t>AE</t>
    </r>
    <r>
      <rPr>
        <sz val="10"/>
        <rFont val="Arial"/>
        <family val="0"/>
      </rPr>
      <t xml:space="preserve"> angegeben, so werden Angaben zu Pegel und Dauer in der gleichen Zeile ignoriert. Die Angabe der </t>
    </r>
    <r>
      <rPr>
        <b/>
        <sz val="10"/>
        <rFont val="Arial"/>
        <family val="2"/>
      </rPr>
      <t>Anzahl</t>
    </r>
    <r>
      <rPr>
        <sz val="10"/>
        <rFont val="Arial"/>
        <family val="0"/>
      </rPr>
      <t xml:space="preserve"> der verschiedenen </t>
    </r>
    <r>
      <rPr>
        <b/>
        <sz val="10"/>
        <rFont val="Arial"/>
        <family val="2"/>
      </rPr>
      <t>Ereignisse</t>
    </r>
    <r>
      <rPr>
        <sz val="10"/>
        <rFont val="Arial"/>
        <family val="0"/>
      </rPr>
      <t xml:space="preserve"> ist </t>
    </r>
    <r>
      <rPr>
        <b/>
        <sz val="10"/>
        <rFont val="Arial"/>
        <family val="2"/>
      </rPr>
      <t>erforderlich</t>
    </r>
    <r>
      <rPr>
        <sz val="10"/>
        <rFont val="Arial"/>
        <family val="0"/>
      </rPr>
      <t>.</t>
    </r>
  </si>
  <si>
    <r>
      <t xml:space="preserve">In der Tabelle kann für jede Lärmquelle </t>
    </r>
    <r>
      <rPr>
        <b/>
        <sz val="10"/>
        <rFont val="Arial"/>
        <family val="2"/>
      </rPr>
      <t>entweder</t>
    </r>
    <r>
      <rPr>
        <sz val="10"/>
        <rFont val="Arial"/>
        <family val="0"/>
      </rPr>
      <t xml:space="preserve"> der L</t>
    </r>
    <r>
      <rPr>
        <vertAlign val="subscript"/>
        <sz val="10"/>
        <rFont val="Arial"/>
        <family val="2"/>
      </rPr>
      <t>AE</t>
    </r>
    <r>
      <rPr>
        <sz val="10"/>
        <rFont val="Arial"/>
        <family val="0"/>
      </rPr>
      <t xml:space="preserve"> eingegeben werden </t>
    </r>
    <r>
      <rPr>
        <b/>
        <sz val="10"/>
        <rFont val="Arial"/>
        <family val="2"/>
      </rPr>
      <t>oder</t>
    </r>
    <r>
      <rPr>
        <sz val="10"/>
        <rFont val="Arial"/>
        <family val="0"/>
      </rPr>
      <t xml:space="preserve"> der L</t>
    </r>
    <r>
      <rPr>
        <vertAlign val="subscript"/>
        <sz val="10"/>
        <rFont val="Arial"/>
        <family val="2"/>
      </rPr>
      <t>Aeq</t>
    </r>
    <r>
      <rPr>
        <sz val="10"/>
        <rFont val="Arial"/>
        <family val="0"/>
      </rPr>
      <t xml:space="preserve"> und die Dauer t. Die Dauer kann in Stunden, Minuten und/oder Sekunden angegeben werden.</t>
    </r>
  </si>
  <si>
    <r>
      <t>Mit diesem Rechner können Sie bequem die Belastung durch verschiedene Ereignisse (Lärmquelle i = 1 ... k) mit unterschiedlicher Häufigkeit n</t>
    </r>
    <r>
      <rPr>
        <vertAlign val="subscript"/>
        <sz val="10"/>
        <rFont val="Arial"/>
        <family val="2"/>
      </rPr>
      <t>i</t>
    </r>
    <r>
      <rPr>
        <sz val="10"/>
        <rFont val="Arial"/>
        <family val="0"/>
      </rPr>
      <t xml:space="preserve"> ermitteln.</t>
    </r>
  </si>
  <si>
    <t xml:space="preserve">Arithm. Mittel  </t>
  </si>
  <si>
    <t xml:space="preserve">Standardabw.  </t>
  </si>
  <si>
    <t>Prüfung:</t>
  </si>
  <si>
    <t>Laeq Zeit</t>
  </si>
  <si>
    <t>A-Bewertung</t>
  </si>
  <si>
    <t>U-Bewertung</t>
  </si>
  <si>
    <t>AU-Bewertung</t>
  </si>
  <si>
    <t>C-Bewertung</t>
  </si>
  <si>
    <t>Z-Bewertung</t>
  </si>
  <si>
    <t>Ultra-Bewertung</t>
  </si>
  <si>
    <t>à</t>
  </si>
  <si>
    <t>Wertprüfung</t>
  </si>
  <si>
    <t>Wert für Grafik</t>
  </si>
  <si>
    <t xml:space="preserve"> </t>
  </si>
  <si>
    <t>dB</t>
  </si>
  <si>
    <t>LpAeq,Hfb:</t>
  </si>
  <si>
    <t>Terzmitten- frequenz [Hz]</t>
  </si>
  <si>
    <r>
      <t>Messwert
L</t>
    </r>
    <r>
      <rPr>
        <b/>
        <vertAlign val="subscript"/>
        <sz val="10"/>
        <rFont val="Arial"/>
        <family val="2"/>
      </rPr>
      <t>pZeq,Terz</t>
    </r>
    <r>
      <rPr>
        <b/>
        <sz val="10"/>
        <rFont val="Arial"/>
        <family val="2"/>
      </rPr>
      <t xml:space="preserve"> [dB]</t>
    </r>
  </si>
  <si>
    <r>
      <t>L</t>
    </r>
    <r>
      <rPr>
        <b/>
        <vertAlign val="subscript"/>
        <sz val="16"/>
        <rFont val="Arial"/>
        <family val="2"/>
      </rPr>
      <t>Aeq</t>
    </r>
    <r>
      <rPr>
        <b/>
        <sz val="16"/>
        <rFont val="Arial"/>
        <family val="2"/>
      </rPr>
      <t>:</t>
    </r>
  </si>
  <si>
    <r>
      <t>L</t>
    </r>
    <r>
      <rPr>
        <b/>
        <vertAlign val="subscript"/>
        <sz val="16"/>
        <rFont val="Arial"/>
        <family val="2"/>
      </rPr>
      <t>AUeq</t>
    </r>
    <r>
      <rPr>
        <b/>
        <sz val="16"/>
        <rFont val="Arial"/>
        <family val="2"/>
      </rPr>
      <t>:</t>
    </r>
  </si>
  <si>
    <r>
      <t>L</t>
    </r>
    <r>
      <rPr>
        <b/>
        <vertAlign val="subscript"/>
        <sz val="16"/>
        <rFont val="Arial"/>
        <family val="2"/>
      </rPr>
      <t>Aeq,Hfb</t>
    </r>
    <r>
      <rPr>
        <b/>
        <sz val="16"/>
        <rFont val="Arial"/>
        <family val="2"/>
      </rPr>
      <t>:</t>
    </r>
  </si>
  <si>
    <t>Exposition im Beisein von luftgeleitetem Ultraschall</t>
  </si>
  <si>
    <t>zur Verfügung gestellt von Herrn Dipl.-Ing. Heiko Kusserow</t>
  </si>
  <si>
    <t>Hfb: Hörfrequenzbereich (16 Hz bis 16 kHz)</t>
  </si>
  <si>
    <t>Bemerkung zur Messung:</t>
  </si>
  <si>
    <r>
      <t>L</t>
    </r>
    <r>
      <rPr>
        <b/>
        <vertAlign val="subscript"/>
        <sz val="16"/>
        <rFont val="Arial"/>
        <family val="2"/>
      </rPr>
      <t>Zeq</t>
    </r>
    <r>
      <rPr>
        <b/>
        <sz val="16"/>
        <rFont val="Arial"/>
        <family val="2"/>
      </rPr>
      <t>:</t>
    </r>
  </si>
  <si>
    <t>Version: Februar 2016</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</si>
</sst>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
    <numFmt numFmtId="173" formatCode="0.0"/>
    <numFmt numFmtId="174" formatCode="&quot;Ja&quot;;&quot;Ja&quot;;&quot;Nein&quot;"/>
    <numFmt numFmtId="175" formatCode="&quot;Wahr&quot;;&quot;Wahr&quot;;&quot;Falsch&quot;"/>
    <numFmt numFmtId="176" formatCode="&quot;Ein&quot;;&quot;Ein&quot;;&quot;Aus&quot;"/>
    <numFmt numFmtId="177" formatCode="[$€-2]\ #,##0.00_);[Red]\([$€-2]\ #,##0.00\)"/>
    <numFmt numFmtId="178" formatCode="00000"/>
    <numFmt numFmtId="179" formatCode="#,#00"/>
  </numFmts>
  <fonts count="63">
    <font>
      <sz val="10"/>
      <name val="Arial"/>
      <family val="0"/>
    </font>
    <font>
      <u val="single"/>
      <sz val="10"/>
      <color indexed="36"/>
      <name val="Arial"/>
      <family val="2"/>
    </font>
    <font>
      <u val="single"/>
      <sz val="10"/>
      <color indexed="12"/>
      <name val="Arial"/>
      <family val="2"/>
    </font>
    <font>
      <sz val="8"/>
      <name val="Arial"/>
      <family val="2"/>
    </font>
    <font>
      <sz val="9"/>
      <name val="Arial"/>
      <family val="2"/>
    </font>
    <font>
      <b/>
      <sz val="10"/>
      <name val="Arial"/>
      <family val="2"/>
    </font>
    <font>
      <sz val="10"/>
      <color indexed="12"/>
      <name val="Arial"/>
      <family val="2"/>
    </font>
    <font>
      <b/>
      <sz val="10"/>
      <color indexed="10"/>
      <name val="Arial"/>
      <family val="2"/>
    </font>
    <font>
      <sz val="7"/>
      <name val="Arial"/>
      <family val="2"/>
    </font>
    <font>
      <vertAlign val="subscript"/>
      <sz val="10"/>
      <name val="Arial"/>
      <family val="2"/>
    </font>
    <font>
      <u val="single"/>
      <sz val="10"/>
      <name val="Arial"/>
      <family val="2"/>
    </font>
    <font>
      <b/>
      <sz val="12"/>
      <name val="Arial"/>
      <family val="2"/>
    </font>
    <font>
      <b/>
      <sz val="9"/>
      <name val="Arial"/>
      <family val="2"/>
    </font>
    <font>
      <sz val="10"/>
      <color indexed="23"/>
      <name val="Arial"/>
      <family val="2"/>
    </font>
    <font>
      <b/>
      <sz val="12"/>
      <color indexed="10"/>
      <name val="Arial"/>
      <family val="2"/>
    </font>
    <font>
      <b/>
      <vertAlign val="subscript"/>
      <sz val="10"/>
      <name val="Arial"/>
      <family val="2"/>
    </font>
    <font>
      <b/>
      <sz val="28"/>
      <name val="Arial"/>
      <family val="2"/>
    </font>
    <font>
      <sz val="36"/>
      <name val="Arial"/>
      <family val="2"/>
    </font>
    <font>
      <b/>
      <sz val="10"/>
      <name val="Wingdings"/>
      <family val="0"/>
    </font>
    <font>
      <sz val="10"/>
      <name val="Wingdings"/>
      <family val="0"/>
    </font>
    <font>
      <b/>
      <sz val="16"/>
      <name val="Arial"/>
      <family val="2"/>
    </font>
    <font>
      <b/>
      <sz val="12"/>
      <color indexed="8"/>
      <name val="Arial"/>
      <family val="2"/>
    </font>
    <font>
      <b/>
      <vertAlign val="subscript"/>
      <sz val="16"/>
      <name val="Arial"/>
      <family val="2"/>
    </font>
    <font>
      <sz val="10"/>
      <color indexed="8"/>
      <name val="Arial"/>
      <family val="0"/>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1"/>
      <name val="Calibri"/>
      <family val="0"/>
    </font>
    <font>
      <b/>
      <sz val="10"/>
      <color indexed="8"/>
      <name val="Arial"/>
      <family val="0"/>
    </font>
    <font>
      <b/>
      <vertAlign val="subscript"/>
      <sz val="10"/>
      <color indexed="8"/>
      <name val="Arial"/>
      <family val="0"/>
    </font>
    <font>
      <b/>
      <sz val="18"/>
      <color indexed="8"/>
      <name val="Arial"/>
      <family val="0"/>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b/>
      <sz val="10"/>
      <color rgb="FFFF0000"/>
      <name val="Arial"/>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13"/>
        <bgColor indexed="64"/>
      </patternFill>
    </fill>
    <fill>
      <patternFill patternType="solid">
        <fgColor indexed="43"/>
        <bgColor indexed="64"/>
      </patternFill>
    </fill>
    <fill>
      <patternFill patternType="solid">
        <fgColor indexed="41"/>
        <bgColor indexed="64"/>
      </patternFill>
    </fill>
    <fill>
      <patternFill patternType="solid">
        <fgColor indexed="44"/>
        <bgColor indexed="64"/>
      </patternFill>
    </fill>
    <fill>
      <patternFill patternType="solid">
        <fgColor indexed="40"/>
        <bgColor indexed="64"/>
      </patternFill>
    </fill>
    <fill>
      <patternFill patternType="solid">
        <fgColor indexed="8"/>
        <bgColor indexed="64"/>
      </patternFill>
    </fill>
    <fill>
      <patternFill patternType="solid">
        <fgColor indexed="10"/>
        <bgColor indexed="64"/>
      </patternFill>
    </fill>
    <fill>
      <patternFill patternType="solid">
        <fgColor indexed="52"/>
        <bgColor indexed="64"/>
      </patternFill>
    </fill>
    <fill>
      <patternFill patternType="solid">
        <fgColor indexed="63"/>
        <bgColor indexed="64"/>
      </patternFill>
    </fill>
    <fill>
      <patternFill patternType="solid">
        <fgColor indexed="22"/>
        <bgColor indexed="64"/>
      </patternFill>
    </fill>
    <fill>
      <patternFill patternType="solid">
        <fgColor theme="0"/>
        <bgColor indexed="64"/>
      </patternFill>
    </fill>
    <fill>
      <patternFill patternType="solid">
        <fgColor theme="6" tint="0.3999499976634979"/>
        <bgColor indexed="64"/>
      </patternFill>
    </fill>
    <fill>
      <patternFill patternType="solid">
        <fgColor rgb="FFFFFF00"/>
        <bgColor indexed="64"/>
      </patternFill>
    </fill>
    <fill>
      <patternFill patternType="solid">
        <fgColor theme="0" tint="-0.1499900072813034"/>
        <bgColor indexed="64"/>
      </patternFill>
    </fill>
  </fills>
  <borders count="2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right/>
      <top style="thin">
        <color theme="1"/>
      </top>
      <bottom style="thin">
        <color theme="1"/>
      </bottom>
    </border>
    <border>
      <left style="thin">
        <color theme="1"/>
      </left>
      <right/>
      <top style="thin">
        <color theme="1"/>
      </top>
      <bottom style="thin">
        <color theme="1"/>
      </bottom>
    </border>
    <border>
      <left style="thin"/>
      <right/>
      <top/>
      <bottom/>
    </border>
    <border>
      <left style="thin"/>
      <right/>
      <top/>
      <bottom style="thin"/>
    </border>
    <border>
      <left/>
      <right/>
      <top/>
      <bottom style="thin"/>
    </border>
    <border>
      <left style="thin"/>
      <right/>
      <top style="thin"/>
      <bottom style="thin"/>
    </border>
    <border>
      <left/>
      <right/>
      <top style="thin"/>
      <bottom style="thin"/>
    </border>
    <border>
      <left/>
      <right/>
      <top style="thin"/>
      <bottom/>
    </border>
    <border>
      <left/>
      <right style="thin"/>
      <top style="thin"/>
      <bottom/>
    </border>
    <border>
      <left/>
      <right style="thin"/>
      <top/>
      <bottom style="thin"/>
    </border>
    <border>
      <left style="thin"/>
      <right/>
      <top style="thin"/>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1" applyNumberFormat="0" applyAlignment="0" applyProtection="0"/>
    <xf numFmtId="0" fontId="48" fillId="26" borderId="2" applyNumberFormat="0" applyAlignment="0" applyProtection="0"/>
    <xf numFmtId="0" fontId="1" fillId="0" borderId="0" applyNumberFormat="0" applyFill="0" applyBorder="0" applyAlignment="0" applyProtection="0"/>
    <xf numFmtId="169" fontId="0" fillId="0" borderId="0" applyFont="0" applyFill="0" applyBorder="0" applyAlignment="0" applyProtection="0"/>
    <xf numFmtId="0" fontId="49" fillId="27" borderId="2" applyNumberFormat="0" applyAlignment="0" applyProtection="0"/>
    <xf numFmtId="0" fontId="50" fillId="0" borderId="3" applyNumberFormat="0" applyFill="0" applyAlignment="0" applyProtection="0"/>
    <xf numFmtId="0" fontId="51" fillId="0" borderId="0" applyNumberFormat="0" applyFill="0" applyBorder="0" applyAlignment="0" applyProtection="0"/>
    <xf numFmtId="0" fontId="52" fillId="28" borderId="0" applyNumberFormat="0" applyBorder="0" applyAlignment="0" applyProtection="0"/>
    <xf numFmtId="0" fontId="2" fillId="0" borderId="0" applyNumberFormat="0" applyFill="0" applyBorder="0" applyAlignment="0" applyProtection="0"/>
    <xf numFmtId="171" fontId="0" fillId="0" borderId="0" applyFont="0" applyFill="0" applyBorder="0" applyAlignment="0" applyProtection="0"/>
    <xf numFmtId="0" fontId="53"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4" fillId="31" borderId="0" applyNumberFormat="0" applyBorder="0" applyAlignment="0" applyProtection="0"/>
    <xf numFmtId="0" fontId="55" fillId="0" borderId="0" applyNumberForma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60" fillId="0" borderId="0" applyNumberFormat="0" applyFill="0" applyBorder="0" applyAlignment="0" applyProtection="0"/>
    <xf numFmtId="0" fontId="61" fillId="32" borderId="9" applyNumberFormat="0" applyAlignment="0" applyProtection="0"/>
  </cellStyleXfs>
  <cellXfs count="178">
    <xf numFmtId="0" fontId="0" fillId="0" borderId="0" xfId="0" applyAlignment="1">
      <alignment/>
    </xf>
    <xf numFmtId="0" fontId="4" fillId="0" borderId="0" xfId="0" applyFont="1" applyAlignment="1">
      <alignment/>
    </xf>
    <xf numFmtId="0" fontId="6" fillId="0" borderId="0" xfId="0" applyFont="1" applyAlignment="1">
      <alignment/>
    </xf>
    <xf numFmtId="0" fontId="0" fillId="0" borderId="0" xfId="0" applyAlignment="1">
      <alignment horizontal="right"/>
    </xf>
    <xf numFmtId="0" fontId="0" fillId="33" borderId="10" xfId="0" applyFill="1" applyBorder="1" applyAlignment="1" applyProtection="1">
      <alignment/>
      <protection locked="0"/>
    </xf>
    <xf numFmtId="0" fontId="0" fillId="0" borderId="0" xfId="0" applyAlignment="1">
      <alignment horizontal="center"/>
    </xf>
    <xf numFmtId="0" fontId="0" fillId="0" borderId="0" xfId="0" applyFill="1" applyAlignment="1">
      <alignment/>
    </xf>
    <xf numFmtId="9" fontId="0" fillId="0" borderId="0" xfId="0" applyNumberFormat="1" applyAlignment="1">
      <alignment/>
    </xf>
    <xf numFmtId="0" fontId="0" fillId="0" borderId="0" xfId="0" applyAlignment="1">
      <alignment/>
    </xf>
    <xf numFmtId="0" fontId="6" fillId="0" borderId="0" xfId="0" applyFont="1" applyAlignment="1">
      <alignment/>
    </xf>
    <xf numFmtId="0" fontId="5" fillId="0" borderId="0" xfId="0" applyFont="1" applyAlignment="1">
      <alignment horizontal="right"/>
    </xf>
    <xf numFmtId="0" fontId="6" fillId="0" borderId="0" xfId="0" applyFont="1" applyAlignment="1">
      <alignment horizontal="right"/>
    </xf>
    <xf numFmtId="0" fontId="5" fillId="33" borderId="10" xfId="0" applyFont="1" applyFill="1" applyBorder="1" applyAlignment="1">
      <alignment horizontal="center" vertical="center"/>
    </xf>
    <xf numFmtId="0" fontId="5" fillId="34" borderId="10" xfId="0" applyFont="1" applyFill="1" applyBorder="1" applyAlignment="1">
      <alignment horizontal="center"/>
    </xf>
    <xf numFmtId="173" fontId="5" fillId="33" borderId="10" xfId="0" applyNumberFormat="1" applyFont="1" applyFill="1" applyBorder="1" applyAlignment="1">
      <alignment horizontal="center"/>
    </xf>
    <xf numFmtId="0" fontId="7" fillId="0" borderId="0" xfId="0" applyFont="1" applyAlignment="1">
      <alignment horizontal="left"/>
    </xf>
    <xf numFmtId="0" fontId="0" fillId="0" borderId="0" xfId="0" applyAlignment="1" applyProtection="1">
      <alignment/>
      <protection locked="0"/>
    </xf>
    <xf numFmtId="0" fontId="8" fillId="0" borderId="0" xfId="0" applyFont="1" applyAlignment="1">
      <alignment/>
    </xf>
    <xf numFmtId="0" fontId="4" fillId="0" borderId="10" xfId="0" applyFont="1" applyFill="1" applyBorder="1" applyAlignment="1" applyProtection="1">
      <alignment/>
      <protection locked="0"/>
    </xf>
    <xf numFmtId="0" fontId="0" fillId="0" borderId="0" xfId="0" applyFill="1" applyAlignment="1" applyProtection="1">
      <alignment horizontal="right"/>
      <protection/>
    </xf>
    <xf numFmtId="0" fontId="0" fillId="0" borderId="0" xfId="0" applyFill="1" applyBorder="1" applyAlignment="1" applyProtection="1">
      <alignment/>
      <protection/>
    </xf>
    <xf numFmtId="0" fontId="0" fillId="0" borderId="10" xfId="0" applyFill="1" applyBorder="1" applyAlignment="1" applyProtection="1">
      <alignment/>
      <protection locked="0"/>
    </xf>
    <xf numFmtId="0" fontId="0" fillId="34" borderId="10" xfId="0" applyFill="1" applyBorder="1" applyAlignment="1" applyProtection="1">
      <alignment/>
      <protection locked="0"/>
    </xf>
    <xf numFmtId="0" fontId="0" fillId="0" borderId="0" xfId="0" applyAlignment="1">
      <alignment wrapText="1"/>
    </xf>
    <xf numFmtId="0" fontId="5" fillId="0" borderId="0" xfId="0" applyFont="1" applyAlignment="1">
      <alignment horizontal="left"/>
    </xf>
    <xf numFmtId="0" fontId="10" fillId="0" borderId="0" xfId="0" applyFont="1" applyAlignment="1">
      <alignment/>
    </xf>
    <xf numFmtId="0" fontId="3" fillId="0" borderId="0" xfId="0" applyFont="1" applyAlignment="1">
      <alignment/>
    </xf>
    <xf numFmtId="0" fontId="11" fillId="0" borderId="0" xfId="0" applyFont="1" applyAlignment="1">
      <alignment/>
    </xf>
    <xf numFmtId="0" fontId="0" fillId="35" borderId="0" xfId="0" applyFill="1" applyAlignment="1">
      <alignment horizontal="right"/>
    </xf>
    <xf numFmtId="0" fontId="0" fillId="35" borderId="0" xfId="0" applyFill="1" applyAlignment="1">
      <alignment/>
    </xf>
    <xf numFmtId="0" fontId="0" fillId="36" borderId="0" xfId="0" applyFill="1" applyAlignment="1">
      <alignment horizontal="right"/>
    </xf>
    <xf numFmtId="0" fontId="0" fillId="36" borderId="0" xfId="0" applyFill="1" applyAlignment="1">
      <alignment/>
    </xf>
    <xf numFmtId="0" fontId="0" fillId="37" borderId="0" xfId="0" applyFill="1" applyAlignment="1">
      <alignment horizontal="right"/>
    </xf>
    <xf numFmtId="0" fontId="0" fillId="37" borderId="0" xfId="0" applyFill="1" applyAlignment="1">
      <alignment/>
    </xf>
    <xf numFmtId="0" fontId="0" fillId="37" borderId="0" xfId="0" applyFont="1" applyFill="1" applyAlignment="1">
      <alignment/>
    </xf>
    <xf numFmtId="0" fontId="0" fillId="36" borderId="0" xfId="0" applyFont="1" applyFill="1" applyAlignment="1">
      <alignment/>
    </xf>
    <xf numFmtId="0" fontId="0" fillId="35" borderId="0" xfId="0" applyFont="1" applyFill="1" applyAlignment="1">
      <alignment/>
    </xf>
    <xf numFmtId="0" fontId="0" fillId="0" borderId="0" xfId="0" applyAlignment="1" applyProtection="1">
      <alignment/>
      <protection/>
    </xf>
    <xf numFmtId="0" fontId="0" fillId="0" borderId="0" xfId="0" applyFill="1" applyBorder="1" applyAlignment="1">
      <alignment/>
    </xf>
    <xf numFmtId="0" fontId="0" fillId="0" borderId="0" xfId="0" applyFill="1" applyBorder="1" applyAlignment="1">
      <alignment horizontal="center"/>
    </xf>
    <xf numFmtId="0" fontId="0" fillId="38" borderId="0" xfId="0" applyFill="1" applyAlignment="1">
      <alignment horizontal="center"/>
    </xf>
    <xf numFmtId="0" fontId="0" fillId="38" borderId="0" xfId="0" applyFill="1" applyAlignment="1">
      <alignment/>
    </xf>
    <xf numFmtId="0" fontId="4" fillId="0" borderId="0" xfId="0" applyFont="1" applyFill="1" applyBorder="1" applyAlignment="1" applyProtection="1">
      <alignment horizontal="center"/>
      <protection/>
    </xf>
    <xf numFmtId="0" fontId="4" fillId="0" borderId="0" xfId="0" applyFont="1" applyBorder="1" applyAlignment="1" applyProtection="1">
      <alignment/>
      <protection/>
    </xf>
    <xf numFmtId="0" fontId="6" fillId="0" borderId="0" xfId="0" applyFont="1" applyAlignment="1">
      <alignment horizontal="left"/>
    </xf>
    <xf numFmtId="0" fontId="12" fillId="0" borderId="0" xfId="0" applyFont="1" applyBorder="1" applyAlignment="1" applyProtection="1">
      <alignment horizontal="left"/>
      <protection/>
    </xf>
    <xf numFmtId="0" fontId="5" fillId="0" borderId="0" xfId="0" applyFont="1" applyAlignment="1" applyProtection="1">
      <alignment horizontal="right"/>
      <protection/>
    </xf>
    <xf numFmtId="173" fontId="5" fillId="0" borderId="0" xfId="0" applyNumberFormat="1" applyFont="1" applyFill="1" applyBorder="1" applyAlignment="1">
      <alignment horizontal="center"/>
    </xf>
    <xf numFmtId="0" fontId="0" fillId="0" borderId="0" xfId="0" applyFill="1" applyAlignment="1" applyProtection="1">
      <alignment/>
      <protection/>
    </xf>
    <xf numFmtId="173" fontId="13" fillId="0" borderId="0" xfId="0" applyNumberFormat="1" applyFont="1" applyFill="1" applyAlignment="1" applyProtection="1">
      <alignment horizontal="right"/>
      <protection/>
    </xf>
    <xf numFmtId="173" fontId="13" fillId="0" borderId="0" xfId="0" applyNumberFormat="1" applyFont="1" applyFill="1" applyBorder="1" applyAlignment="1" applyProtection="1">
      <alignment/>
      <protection/>
    </xf>
    <xf numFmtId="173" fontId="13" fillId="0" borderId="10" xfId="0" applyNumberFormat="1" applyFont="1" applyFill="1" applyBorder="1" applyAlignment="1" applyProtection="1">
      <alignment/>
      <protection/>
    </xf>
    <xf numFmtId="0" fontId="5" fillId="0" borderId="0" xfId="0" applyFont="1" applyFill="1" applyBorder="1" applyAlignment="1" applyProtection="1">
      <alignment horizontal="left"/>
      <protection/>
    </xf>
    <xf numFmtId="0" fontId="5" fillId="0" borderId="0" xfId="0" applyFont="1" applyFill="1" applyBorder="1" applyAlignment="1" applyProtection="1">
      <alignment horizontal="center"/>
      <protection/>
    </xf>
    <xf numFmtId="0" fontId="0" fillId="0" borderId="0" xfId="0" applyAlignment="1" applyProtection="1">
      <alignment horizontal="right"/>
      <protection/>
    </xf>
    <xf numFmtId="0" fontId="5" fillId="0" borderId="0" xfId="0" applyFont="1" applyFill="1" applyBorder="1" applyAlignment="1" applyProtection="1">
      <alignment horizontal="right"/>
      <protection/>
    </xf>
    <xf numFmtId="0" fontId="7" fillId="0" borderId="0" xfId="0" applyFont="1" applyBorder="1" applyAlignment="1" applyProtection="1">
      <alignment horizontal="right"/>
      <protection/>
    </xf>
    <xf numFmtId="0" fontId="5" fillId="0" borderId="0" xfId="0" applyFont="1" applyBorder="1" applyAlignment="1" applyProtection="1">
      <alignment horizontal="right"/>
      <protection/>
    </xf>
    <xf numFmtId="0" fontId="5" fillId="0" borderId="0" xfId="0" applyFont="1" applyAlignment="1">
      <alignment/>
    </xf>
    <xf numFmtId="0" fontId="12" fillId="0" borderId="0" xfId="0" applyFont="1" applyFill="1" applyBorder="1" applyAlignment="1" applyProtection="1">
      <alignment horizontal="right"/>
      <protection/>
    </xf>
    <xf numFmtId="0" fontId="0" fillId="0" borderId="0" xfId="0" applyAlignment="1" applyProtection="1">
      <alignment horizontal="center"/>
      <protection/>
    </xf>
    <xf numFmtId="0" fontId="0" fillId="0" borderId="0" xfId="0" applyFill="1" applyBorder="1" applyAlignment="1" applyProtection="1">
      <alignment horizontal="center"/>
      <protection/>
    </xf>
    <xf numFmtId="0" fontId="5" fillId="0" borderId="0" xfId="0" applyFont="1" applyFill="1" applyBorder="1" applyAlignment="1" applyProtection="1">
      <alignment horizontal="center" wrapText="1"/>
      <protection/>
    </xf>
    <xf numFmtId="0" fontId="8" fillId="0" borderId="0" xfId="0" applyFont="1" applyAlignment="1" applyProtection="1">
      <alignment/>
      <protection/>
    </xf>
    <xf numFmtId="0" fontId="6" fillId="0" borderId="0" xfId="0" applyFont="1" applyAlignment="1" applyProtection="1">
      <alignment horizontal="right"/>
      <protection/>
    </xf>
    <xf numFmtId="0" fontId="5" fillId="0" borderId="0" xfId="0" applyFont="1" applyFill="1" applyBorder="1" applyAlignment="1" applyProtection="1">
      <alignment/>
      <protection/>
    </xf>
    <xf numFmtId="0" fontId="5" fillId="0" borderId="0" xfId="0" applyFont="1" applyAlignment="1" applyProtection="1">
      <alignment horizontal="left"/>
      <protection/>
    </xf>
    <xf numFmtId="1" fontId="5" fillId="39" borderId="0" xfId="0" applyNumberFormat="1" applyFont="1" applyFill="1" applyAlignment="1" applyProtection="1">
      <alignment/>
      <protection/>
    </xf>
    <xf numFmtId="0" fontId="5" fillId="39" borderId="0" xfId="0" applyFont="1" applyFill="1" applyAlignment="1" applyProtection="1">
      <alignment/>
      <protection/>
    </xf>
    <xf numFmtId="1" fontId="5" fillId="40" borderId="0" xfId="0" applyNumberFormat="1" applyFont="1" applyFill="1" applyAlignment="1" applyProtection="1">
      <alignment/>
      <protection/>
    </xf>
    <xf numFmtId="0" fontId="5" fillId="40" borderId="0" xfId="0" applyFont="1" applyFill="1" applyAlignment="1" applyProtection="1">
      <alignment/>
      <protection/>
    </xf>
    <xf numFmtId="0" fontId="6" fillId="0" borderId="0" xfId="0" applyFont="1" applyAlignment="1" applyProtection="1">
      <alignment/>
      <protection/>
    </xf>
    <xf numFmtId="0" fontId="5" fillId="0" borderId="0" xfId="0" applyFont="1" applyFill="1" applyBorder="1" applyAlignment="1" applyProtection="1">
      <alignment horizontal="center" vertical="center"/>
      <protection/>
    </xf>
    <xf numFmtId="173" fontId="5" fillId="0" borderId="0" xfId="0" applyNumberFormat="1" applyFont="1" applyFill="1" applyBorder="1" applyAlignment="1" applyProtection="1">
      <alignment horizontal="center"/>
      <protection/>
    </xf>
    <xf numFmtId="0" fontId="0" fillId="0" borderId="0" xfId="0" applyAlignment="1" applyProtection="1">
      <alignment/>
      <protection/>
    </xf>
    <xf numFmtId="0" fontId="4" fillId="0" borderId="0" xfId="0" applyFont="1" applyAlignment="1" applyProtection="1">
      <alignment/>
      <protection/>
    </xf>
    <xf numFmtId="0" fontId="6" fillId="0" borderId="0" xfId="0" applyFont="1" applyAlignment="1" applyProtection="1">
      <alignment/>
      <protection/>
    </xf>
    <xf numFmtId="9" fontId="0" fillId="0" borderId="0" xfId="0" applyNumberFormat="1" applyAlignment="1" applyProtection="1">
      <alignment/>
      <protection/>
    </xf>
    <xf numFmtId="173" fontId="0" fillId="0" borderId="10" xfId="0" applyNumberFormat="1" applyBorder="1" applyAlignment="1" applyProtection="1">
      <alignment/>
      <protection/>
    </xf>
    <xf numFmtId="173" fontId="0" fillId="0" borderId="0" xfId="0" applyNumberFormat="1" applyBorder="1" applyAlignment="1" applyProtection="1">
      <alignment/>
      <protection/>
    </xf>
    <xf numFmtId="0" fontId="5" fillId="0" borderId="0" xfId="0" applyFont="1" applyAlignment="1" applyProtection="1">
      <alignment/>
      <protection/>
    </xf>
    <xf numFmtId="0" fontId="0" fillId="0" borderId="0" xfId="0" applyFill="1" applyAlignment="1" applyProtection="1">
      <alignment/>
      <protection/>
    </xf>
    <xf numFmtId="0" fontId="0" fillId="0" borderId="0" xfId="0" applyFont="1" applyFill="1" applyAlignment="1" applyProtection="1">
      <alignment/>
      <protection/>
    </xf>
    <xf numFmtId="0" fontId="0" fillId="33" borderId="0" xfId="0" applyFill="1" applyBorder="1" applyAlignment="1" applyProtection="1">
      <alignment/>
      <protection/>
    </xf>
    <xf numFmtId="173" fontId="13" fillId="0" borderId="0" xfId="0" applyNumberFormat="1" applyFont="1" applyFill="1" applyAlignment="1" applyProtection="1">
      <alignment/>
      <protection/>
    </xf>
    <xf numFmtId="173" fontId="0" fillId="0" borderId="0" xfId="0" applyNumberFormat="1" applyAlignment="1" applyProtection="1">
      <alignment/>
      <protection/>
    </xf>
    <xf numFmtId="0" fontId="3" fillId="0" borderId="0" xfId="0" applyFont="1" applyAlignment="1" applyProtection="1">
      <alignment/>
      <protection/>
    </xf>
    <xf numFmtId="0" fontId="7" fillId="0" borderId="0" xfId="0" applyFont="1" applyFill="1" applyBorder="1" applyAlignment="1" applyProtection="1">
      <alignment horizontal="left" vertical="center"/>
      <protection/>
    </xf>
    <xf numFmtId="173" fontId="14" fillId="0" borderId="0" xfId="0" applyNumberFormat="1" applyFont="1" applyFill="1" applyBorder="1" applyAlignment="1" applyProtection="1">
      <alignment horizontal="center" vertical="center"/>
      <protection/>
    </xf>
    <xf numFmtId="173" fontId="13" fillId="0" borderId="0" xfId="0" applyNumberFormat="1" applyFont="1" applyFill="1" applyAlignment="1" applyProtection="1">
      <alignment vertical="center"/>
      <protection/>
    </xf>
    <xf numFmtId="0" fontId="0" fillId="0" borderId="0" xfId="0" applyFill="1" applyAlignment="1" applyProtection="1">
      <alignment vertical="center"/>
      <protection/>
    </xf>
    <xf numFmtId="0" fontId="0" fillId="0" borderId="0" xfId="0" applyAlignment="1" applyProtection="1">
      <alignment horizontal="right" vertical="center"/>
      <protection/>
    </xf>
    <xf numFmtId="0" fontId="0" fillId="0" borderId="0" xfId="0" applyAlignment="1" applyProtection="1">
      <alignment vertical="center"/>
      <protection/>
    </xf>
    <xf numFmtId="173" fontId="0" fillId="33" borderId="0" xfId="0" applyNumberFormat="1" applyFill="1" applyAlignment="1" applyProtection="1">
      <alignment/>
      <protection/>
    </xf>
    <xf numFmtId="0" fontId="11" fillId="0" borderId="0" xfId="0" applyFont="1" applyAlignment="1" applyProtection="1">
      <alignment/>
      <protection/>
    </xf>
    <xf numFmtId="0" fontId="0" fillId="0" borderId="0" xfId="0" applyAlignment="1" applyProtection="1">
      <alignment wrapText="1"/>
      <protection/>
    </xf>
    <xf numFmtId="0" fontId="5" fillId="34" borderId="10" xfId="0" applyFont="1" applyFill="1" applyBorder="1" applyAlignment="1" applyProtection="1">
      <alignment/>
      <protection locked="0"/>
    </xf>
    <xf numFmtId="0" fontId="11" fillId="41" borderId="0" xfId="0" applyFont="1" applyFill="1" applyAlignment="1" applyProtection="1">
      <alignment/>
      <protection/>
    </xf>
    <xf numFmtId="0" fontId="0" fillId="41" borderId="0" xfId="0" applyFill="1" applyAlignment="1" applyProtection="1">
      <alignment wrapText="1"/>
      <protection/>
    </xf>
    <xf numFmtId="0" fontId="0" fillId="41" borderId="0" xfId="0" applyFill="1" applyAlignment="1" applyProtection="1">
      <alignment/>
      <protection/>
    </xf>
    <xf numFmtId="0" fontId="0" fillId="41" borderId="0" xfId="0" applyFont="1" applyFill="1" applyAlignment="1" applyProtection="1">
      <alignment/>
      <protection/>
    </xf>
    <xf numFmtId="173" fontId="5" fillId="34" borderId="10" xfId="0" applyNumberFormat="1" applyFont="1" applyFill="1" applyBorder="1" applyAlignment="1" applyProtection="1">
      <alignment horizontal="center"/>
      <protection/>
    </xf>
    <xf numFmtId="0" fontId="5" fillId="0" borderId="0" xfId="0" applyFont="1" applyFill="1" applyAlignment="1" applyProtection="1">
      <alignment/>
      <protection/>
    </xf>
    <xf numFmtId="1" fontId="5" fillId="34" borderId="10" xfId="0" applyNumberFormat="1" applyFont="1" applyFill="1" applyBorder="1" applyAlignment="1" applyProtection="1">
      <alignment/>
      <protection locked="0"/>
    </xf>
    <xf numFmtId="0" fontId="0" fillId="34" borderId="0" xfId="0" applyFill="1" applyAlignment="1" applyProtection="1">
      <alignment/>
      <protection/>
    </xf>
    <xf numFmtId="173" fontId="0" fillId="0" borderId="0" xfId="0" applyNumberFormat="1" applyFill="1" applyAlignment="1" applyProtection="1">
      <alignment/>
      <protection/>
    </xf>
    <xf numFmtId="0" fontId="5" fillId="0" borderId="0" xfId="0" applyFont="1" applyAlignment="1" applyProtection="1">
      <alignment wrapText="1"/>
      <protection/>
    </xf>
    <xf numFmtId="0" fontId="0" fillId="0" borderId="0" xfId="0" applyAlignment="1" applyProtection="1" quotePrefix="1">
      <alignment wrapText="1"/>
      <protection/>
    </xf>
    <xf numFmtId="0" fontId="0" fillId="0" borderId="0" xfId="0" applyAlignment="1" applyProtection="1" quotePrefix="1">
      <alignment/>
      <protection/>
    </xf>
    <xf numFmtId="1" fontId="0" fillId="0" borderId="0" xfId="0" applyNumberFormat="1" applyFont="1" applyFill="1" applyBorder="1" applyAlignment="1" applyProtection="1">
      <alignment horizontal="center" vertical="center"/>
      <protection/>
    </xf>
    <xf numFmtId="0" fontId="5" fillId="34" borderId="10" xfId="0" applyFont="1" applyFill="1" applyBorder="1" applyAlignment="1">
      <alignment horizontal="center" vertical="center" wrapText="1"/>
    </xf>
    <xf numFmtId="0" fontId="0" fillId="0" borderId="0" xfId="0" applyFont="1" applyAlignment="1">
      <alignment/>
    </xf>
    <xf numFmtId="0" fontId="0" fillId="34" borderId="10" xfId="0" applyFont="1" applyFill="1" applyBorder="1" applyAlignment="1" applyProtection="1">
      <alignment/>
      <protection locked="0"/>
    </xf>
    <xf numFmtId="173" fontId="0" fillId="0" borderId="11" xfId="0" applyNumberFormat="1" applyBorder="1" applyAlignment="1" applyProtection="1">
      <alignment/>
      <protection/>
    </xf>
    <xf numFmtId="0" fontId="5" fillId="42" borderId="12" xfId="0" applyFont="1" applyFill="1" applyBorder="1" applyAlignment="1" applyProtection="1">
      <alignment horizontal="center"/>
      <protection/>
    </xf>
    <xf numFmtId="0" fontId="0" fillId="0" borderId="13" xfId="0" applyFill="1" applyBorder="1" applyAlignment="1" applyProtection="1">
      <alignment/>
      <protection/>
    </xf>
    <xf numFmtId="0" fontId="5" fillId="0" borderId="12" xfId="0" applyFont="1" applyFill="1" applyBorder="1" applyAlignment="1" applyProtection="1">
      <alignment horizontal="center"/>
      <protection/>
    </xf>
    <xf numFmtId="0" fontId="5" fillId="34" borderId="12" xfId="0" applyFont="1" applyFill="1" applyBorder="1" applyAlignment="1" applyProtection="1">
      <alignment horizontal="center"/>
      <protection/>
    </xf>
    <xf numFmtId="0" fontId="5" fillId="33" borderId="12" xfId="0" applyFont="1" applyFill="1" applyBorder="1" applyAlignment="1" applyProtection="1">
      <alignment horizontal="center"/>
      <protection/>
    </xf>
    <xf numFmtId="173" fontId="0" fillId="33" borderId="10" xfId="0" applyNumberFormat="1" applyFill="1" applyBorder="1" applyAlignment="1" applyProtection="1">
      <alignment/>
      <protection locked="0"/>
    </xf>
    <xf numFmtId="173" fontId="5" fillId="33" borderId="0" xfId="0" applyNumberFormat="1" applyFont="1" applyFill="1" applyBorder="1" applyAlignment="1" applyProtection="1">
      <alignment horizontal="center"/>
      <protection locked="0"/>
    </xf>
    <xf numFmtId="0" fontId="0" fillId="42" borderId="12" xfId="0" applyFill="1" applyBorder="1" applyAlignment="1">
      <alignment horizontal="center"/>
    </xf>
    <xf numFmtId="173" fontId="0" fillId="33" borderId="10" xfId="0" applyNumberFormat="1" applyFont="1" applyFill="1" applyBorder="1" applyAlignment="1" applyProtection="1">
      <alignment horizontal="center" vertical="top"/>
      <protection locked="0"/>
    </xf>
    <xf numFmtId="173" fontId="5" fillId="34" borderId="10" xfId="0" applyNumberFormat="1" applyFont="1" applyFill="1" applyBorder="1" applyAlignment="1">
      <alignment horizontal="center"/>
    </xf>
    <xf numFmtId="173" fontId="0" fillId="34" borderId="10" xfId="0" applyNumberFormat="1" applyFill="1" applyBorder="1" applyAlignment="1" applyProtection="1">
      <alignment/>
      <protection locked="0"/>
    </xf>
    <xf numFmtId="173" fontId="0" fillId="34" borderId="13" xfId="0" applyNumberFormat="1" applyFill="1" applyBorder="1" applyAlignment="1" applyProtection="1">
      <alignment horizontal="center"/>
      <protection/>
    </xf>
    <xf numFmtId="173" fontId="0" fillId="33" borderId="13" xfId="0" applyNumberFormat="1" applyFill="1" applyBorder="1" applyAlignment="1" applyProtection="1">
      <alignment/>
      <protection/>
    </xf>
    <xf numFmtId="0" fontId="13" fillId="0" borderId="0" xfId="0" applyNumberFormat="1" applyFont="1" applyFill="1" applyAlignment="1" applyProtection="1">
      <alignment/>
      <protection/>
    </xf>
    <xf numFmtId="0" fontId="62" fillId="0" borderId="0" xfId="0" applyFont="1" applyAlignment="1" applyProtection="1">
      <alignment horizontal="right"/>
      <protection/>
    </xf>
    <xf numFmtId="173" fontId="0" fillId="4" borderId="11" xfId="0" applyNumberFormat="1" applyFill="1" applyBorder="1" applyAlignment="1" applyProtection="1">
      <alignment horizontal="right" vertical="center" indent="2"/>
      <protection hidden="1" locked="0"/>
    </xf>
    <xf numFmtId="0" fontId="0" fillId="43" borderId="0" xfId="0" applyFill="1" applyBorder="1" applyAlignment="1" applyProtection="1">
      <alignment vertical="center"/>
      <protection hidden="1"/>
    </xf>
    <xf numFmtId="0" fontId="0" fillId="43" borderId="0" xfId="0" applyFill="1" applyBorder="1" applyAlignment="1" applyProtection="1">
      <alignment vertical="center"/>
      <protection/>
    </xf>
    <xf numFmtId="0" fontId="0" fillId="43" borderId="0" xfId="0" applyFont="1" applyFill="1" applyBorder="1" applyAlignment="1" applyProtection="1">
      <alignment vertical="center"/>
      <protection hidden="1"/>
    </xf>
    <xf numFmtId="0" fontId="17" fillId="43" borderId="0" xfId="0" applyFont="1" applyFill="1" applyBorder="1" applyAlignment="1" applyProtection="1">
      <alignment vertical="center"/>
      <protection hidden="1"/>
    </xf>
    <xf numFmtId="0" fontId="0" fillId="43" borderId="0" xfId="0" applyFont="1" applyFill="1" applyBorder="1" applyAlignment="1" applyProtection="1">
      <alignment horizontal="right" vertical="center"/>
      <protection hidden="1"/>
    </xf>
    <xf numFmtId="0" fontId="0" fillId="13" borderId="0" xfId="0" applyFont="1" applyFill="1" applyBorder="1" applyAlignment="1" applyProtection="1">
      <alignment vertical="center"/>
      <protection hidden="1"/>
    </xf>
    <xf numFmtId="0" fontId="0" fillId="44" borderId="14" xfId="0" applyFill="1" applyBorder="1" applyAlignment="1" applyProtection="1">
      <alignment vertical="center"/>
      <protection hidden="1"/>
    </xf>
    <xf numFmtId="0" fontId="18" fillId="44" borderId="14" xfId="0" applyFont="1" applyFill="1" applyBorder="1" applyAlignment="1" applyProtection="1">
      <alignment horizontal="center" vertical="center"/>
      <protection hidden="1"/>
    </xf>
    <xf numFmtId="0" fontId="5" fillId="44" borderId="11" xfId="0" applyFont="1" applyFill="1" applyBorder="1" applyAlignment="1" applyProtection="1">
      <alignment horizontal="center" vertical="center" wrapText="1"/>
      <protection hidden="1"/>
    </xf>
    <xf numFmtId="0" fontId="19" fillId="44" borderId="14" xfId="0" applyFont="1" applyFill="1" applyBorder="1" applyAlignment="1" applyProtection="1">
      <alignment horizontal="center" vertical="center"/>
      <protection hidden="1"/>
    </xf>
    <xf numFmtId="0" fontId="0" fillId="44" borderId="11" xfId="0" applyFont="1" applyFill="1" applyBorder="1" applyAlignment="1" applyProtection="1">
      <alignment horizontal="center" vertical="center" wrapText="1"/>
      <protection hidden="1"/>
    </xf>
    <xf numFmtId="0" fontId="0" fillId="43" borderId="0" xfId="0" applyFont="1" applyFill="1" applyBorder="1" applyAlignment="1" applyProtection="1">
      <alignment horizontal="center" vertical="center" wrapText="1"/>
      <protection hidden="1"/>
    </xf>
    <xf numFmtId="0" fontId="0" fillId="43" borderId="0" xfId="0" applyFill="1" applyBorder="1" applyAlignment="1" applyProtection="1">
      <alignment vertical="center" wrapText="1"/>
      <protection hidden="1"/>
    </xf>
    <xf numFmtId="0" fontId="0" fillId="43" borderId="0" xfId="0" applyFont="1" applyFill="1" applyBorder="1" applyAlignment="1" applyProtection="1">
      <alignment vertical="center" wrapText="1"/>
      <protection hidden="1"/>
    </xf>
    <xf numFmtId="1" fontId="0" fillId="43" borderId="15" xfId="0" applyNumberFormat="1" applyFill="1" applyBorder="1" applyAlignment="1" applyProtection="1">
      <alignment horizontal="right" vertical="center" indent="2"/>
      <protection hidden="1"/>
    </xf>
    <xf numFmtId="0" fontId="0" fillId="43" borderId="14" xfId="0" applyFill="1" applyBorder="1" applyAlignment="1" applyProtection="1">
      <alignment vertical="center"/>
      <protection hidden="1"/>
    </xf>
    <xf numFmtId="0" fontId="19" fillId="43" borderId="14" xfId="0" applyFont="1" applyFill="1" applyBorder="1" applyAlignment="1" applyProtection="1">
      <alignment horizontal="center" vertical="center"/>
      <protection hidden="1"/>
    </xf>
    <xf numFmtId="173" fontId="0" fillId="0" borderId="11" xfId="0" applyNumberFormat="1" applyFont="1" applyFill="1" applyBorder="1" applyAlignment="1" applyProtection="1">
      <alignment horizontal="center" vertical="center"/>
      <protection hidden="1"/>
    </xf>
    <xf numFmtId="173" fontId="0" fillId="43" borderId="0" xfId="0" applyNumberFormat="1" applyFont="1" applyFill="1" applyBorder="1" applyAlignment="1" applyProtection="1">
      <alignment horizontal="center" vertical="center"/>
      <protection hidden="1"/>
    </xf>
    <xf numFmtId="173" fontId="0" fillId="43" borderId="15" xfId="0" applyNumberFormat="1" applyFill="1" applyBorder="1" applyAlignment="1" applyProtection="1">
      <alignment horizontal="right" vertical="center" indent="2"/>
      <protection hidden="1"/>
    </xf>
    <xf numFmtId="0" fontId="5" fillId="43" borderId="0" xfId="0" applyFont="1" applyFill="1" applyBorder="1" applyAlignment="1" applyProtection="1">
      <alignment vertical="center"/>
      <protection hidden="1"/>
    </xf>
    <xf numFmtId="173" fontId="5" fillId="43" borderId="0" xfId="0" applyNumberFormat="1" applyFont="1" applyFill="1" applyBorder="1" applyAlignment="1" applyProtection="1">
      <alignment vertical="center"/>
      <protection hidden="1"/>
    </xf>
    <xf numFmtId="173" fontId="0" fillId="4" borderId="11" xfId="0" applyNumberFormat="1" applyFill="1" applyBorder="1" applyAlignment="1" applyProtection="1">
      <alignment horizontal="right" vertical="center" wrapText="1" indent="2"/>
      <protection hidden="1" locked="0"/>
    </xf>
    <xf numFmtId="1" fontId="0" fillId="43" borderId="16" xfId="0" applyNumberFormat="1" applyFill="1" applyBorder="1" applyAlignment="1" applyProtection="1">
      <alignment horizontal="right" vertical="center" indent="2"/>
      <protection hidden="1"/>
    </xf>
    <xf numFmtId="0" fontId="19" fillId="43" borderId="0" xfId="0" applyFont="1" applyFill="1" applyBorder="1" applyAlignment="1" applyProtection="1">
      <alignment horizontal="center" vertical="center"/>
      <protection hidden="1"/>
    </xf>
    <xf numFmtId="1" fontId="0" fillId="43" borderId="17" xfId="0" applyNumberFormat="1" applyFill="1" applyBorder="1" applyAlignment="1" applyProtection="1">
      <alignment horizontal="right" vertical="center" indent="2"/>
      <protection hidden="1"/>
    </xf>
    <xf numFmtId="0" fontId="0" fillId="43" borderId="18" xfId="0" applyFill="1" applyBorder="1" applyAlignment="1" applyProtection="1">
      <alignment vertical="center"/>
      <protection hidden="1"/>
    </xf>
    <xf numFmtId="0" fontId="19" fillId="43" borderId="18" xfId="0" applyFont="1" applyFill="1" applyBorder="1" applyAlignment="1" applyProtection="1">
      <alignment horizontal="center" vertical="center"/>
      <protection hidden="1"/>
    </xf>
    <xf numFmtId="1" fontId="0" fillId="43" borderId="19" xfId="0" applyNumberFormat="1" applyFill="1" applyBorder="1" applyAlignment="1" applyProtection="1">
      <alignment horizontal="right" vertical="center" indent="2"/>
      <protection hidden="1"/>
    </xf>
    <xf numFmtId="0" fontId="0" fillId="43" borderId="20" xfId="0" applyFill="1" applyBorder="1" applyAlignment="1" applyProtection="1">
      <alignment vertical="center"/>
      <protection hidden="1"/>
    </xf>
    <xf numFmtId="0" fontId="19" fillId="43" borderId="20" xfId="0" applyFont="1" applyFill="1" applyBorder="1" applyAlignment="1" applyProtection="1">
      <alignment horizontal="center" vertical="center"/>
      <protection hidden="1"/>
    </xf>
    <xf numFmtId="0" fontId="0" fillId="43" borderId="0" xfId="0" applyFill="1" applyBorder="1" applyAlignment="1" applyProtection="1">
      <alignment horizontal="right" vertical="center" indent="2"/>
      <protection hidden="1"/>
    </xf>
    <xf numFmtId="173" fontId="0" fillId="43" borderId="0" xfId="0" applyNumberFormat="1" applyFill="1" applyBorder="1" applyAlignment="1" applyProtection="1">
      <alignment horizontal="right" vertical="center" indent="2"/>
      <protection hidden="1"/>
    </xf>
    <xf numFmtId="173" fontId="0" fillId="43" borderId="0" xfId="0" applyNumberFormat="1" applyFill="1" applyBorder="1" applyAlignment="1" applyProtection="1">
      <alignment vertical="center"/>
      <protection hidden="1"/>
    </xf>
    <xf numFmtId="173" fontId="0" fillId="43" borderId="0" xfId="0" applyNumberFormat="1" applyFill="1" applyBorder="1" applyAlignment="1" applyProtection="1">
      <alignment vertical="center"/>
      <protection/>
    </xf>
    <xf numFmtId="0" fontId="0" fillId="43" borderId="0" xfId="0" applyFill="1" applyBorder="1" applyAlignment="1" applyProtection="1">
      <alignment/>
      <protection/>
    </xf>
    <xf numFmtId="0" fontId="0" fillId="43" borderId="0" xfId="0" applyFill="1" applyBorder="1" applyAlignment="1" applyProtection="1">
      <alignment vertical="center" wrapText="1"/>
      <protection/>
    </xf>
    <xf numFmtId="0" fontId="5" fillId="44" borderId="15" xfId="0" applyFont="1" applyFill="1" applyBorder="1" applyAlignment="1" applyProtection="1">
      <alignment horizontal="center" vertical="center" wrapText="1"/>
      <protection hidden="1"/>
    </xf>
    <xf numFmtId="173" fontId="20" fillId="45" borderId="21" xfId="0" applyNumberFormat="1" applyFont="1" applyFill="1" applyBorder="1" applyAlignment="1" applyProtection="1">
      <alignment vertical="center"/>
      <protection hidden="1"/>
    </xf>
    <xf numFmtId="173" fontId="20" fillId="45" borderId="18" xfId="0" applyNumberFormat="1" applyFont="1" applyFill="1" applyBorder="1" applyAlignment="1" applyProtection="1">
      <alignment vertical="center"/>
      <protection hidden="1"/>
    </xf>
    <xf numFmtId="0" fontId="20" fillId="45" borderId="22" xfId="0" applyFont="1" applyFill="1" applyBorder="1" applyAlignment="1" applyProtection="1">
      <alignment vertical="center"/>
      <protection hidden="1"/>
    </xf>
    <xf numFmtId="0" fontId="20" fillId="45" borderId="23" xfId="0" applyFont="1" applyFill="1" applyBorder="1" applyAlignment="1" applyProtection="1">
      <alignment vertical="center"/>
      <protection hidden="1"/>
    </xf>
    <xf numFmtId="0" fontId="20" fillId="45" borderId="24" xfId="0" applyFont="1" applyFill="1" applyBorder="1" applyAlignment="1" applyProtection="1">
      <alignment vertical="center"/>
      <protection hidden="1"/>
    </xf>
    <xf numFmtId="0" fontId="20" fillId="45" borderId="17" xfId="0" applyFont="1" applyFill="1" applyBorder="1" applyAlignment="1" applyProtection="1">
      <alignment vertical="center"/>
      <protection hidden="1"/>
    </xf>
    <xf numFmtId="0" fontId="16" fillId="46" borderId="0" xfId="0" applyFont="1" applyFill="1" applyBorder="1" applyAlignment="1" applyProtection="1">
      <alignment horizontal="center" vertical="center"/>
      <protection hidden="1"/>
    </xf>
    <xf numFmtId="0" fontId="0" fillId="0" borderId="0" xfId="0" applyAlignment="1">
      <alignment vertical="center"/>
    </xf>
    <xf numFmtId="49" fontId="0" fillId="13" borderId="0" xfId="0" applyNumberFormat="1" applyFont="1" applyFill="1" applyBorder="1" applyAlignment="1" applyProtection="1">
      <alignment vertical="center" wrapText="1"/>
      <protection hidden="1" locked="0"/>
    </xf>
    <xf numFmtId="49" fontId="0" fillId="13" borderId="0" xfId="0" applyNumberFormat="1" applyFill="1" applyBorder="1" applyAlignment="1" applyProtection="1">
      <alignment vertical="center" wrapText="1"/>
      <protection hidden="1" locked="0"/>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800" b="1" i="0" u="none" baseline="0">
                <a:solidFill>
                  <a:srgbClr val="000000"/>
                </a:solidFill>
                <a:latin typeface="Arial"/>
                <a:ea typeface="Arial"/>
                <a:cs typeface="Arial"/>
              </a:rPr>
              <a:t>Terzspektrum, Z-bewertet</a:t>
            </a:r>
          </a:p>
        </c:rich>
      </c:tx>
      <c:layout>
        <c:manualLayout>
          <c:xMode val="factor"/>
          <c:yMode val="factor"/>
          <c:x val="-0.001"/>
          <c:y val="-0.01575"/>
        </c:manualLayout>
      </c:layout>
      <c:spPr>
        <a:noFill/>
        <a:ln w="3175">
          <a:noFill/>
        </a:ln>
      </c:spPr>
    </c:title>
    <c:plotArea>
      <c:layout>
        <c:manualLayout>
          <c:xMode val="edge"/>
          <c:yMode val="edge"/>
          <c:x val="0.02725"/>
          <c:y val="0.084"/>
          <c:w val="0.962"/>
          <c:h val="0.85875"/>
        </c:manualLayout>
      </c:layout>
      <c:barChart>
        <c:barDir val="col"/>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Ultraschall!$B$7:$B$40</c:f>
              <c:numCache/>
            </c:numRef>
          </c:cat>
          <c:val>
            <c:numRef>
              <c:f>Ultraschall!$J$7:$J$40</c:f>
              <c:numCache/>
            </c:numRef>
          </c:val>
        </c:ser>
        <c:axId val="21111433"/>
        <c:axId val="55785170"/>
      </c:barChart>
      <c:catAx>
        <c:axId val="21111433"/>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Terzmittenfrequenzen [Hz]</a:t>
                </a:r>
              </a:p>
            </c:rich>
          </c:tx>
          <c:layout>
            <c:manualLayout>
              <c:xMode val="factor"/>
              <c:yMode val="factor"/>
              <c:x val="-0.01975"/>
              <c:y val="0"/>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low"/>
        <c:spPr>
          <a:ln w="3175">
            <a:solidFill>
              <a:srgbClr val="808080"/>
            </a:solidFill>
          </a:ln>
        </c:spPr>
        <c:txPr>
          <a:bodyPr vert="horz" rot="-2700000"/>
          <a:lstStyle/>
          <a:p>
            <a:pPr>
              <a:defRPr lang="en-US" cap="none" sz="1000" b="0" i="0" u="none" baseline="0">
                <a:solidFill>
                  <a:srgbClr val="000000"/>
                </a:solidFill>
                <a:latin typeface="Arial"/>
                <a:ea typeface="Arial"/>
                <a:cs typeface="Arial"/>
              </a:defRPr>
            </a:pPr>
          </a:p>
        </c:txPr>
        <c:crossAx val="55785170"/>
        <c:crosses val="autoZero"/>
        <c:auto val="1"/>
        <c:lblOffset val="100"/>
        <c:tickLblSkip val="1"/>
        <c:noMultiLvlLbl val="0"/>
      </c:catAx>
      <c:valAx>
        <c:axId val="55785170"/>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L</a:t>
                </a:r>
                <a:r>
                  <a:rPr lang="en-US" cap="none" sz="1000" b="1" i="0" u="none" baseline="-25000">
                    <a:solidFill>
                      <a:srgbClr val="000000"/>
                    </a:solidFill>
                    <a:latin typeface="Arial"/>
                    <a:ea typeface="Arial"/>
                    <a:cs typeface="Arial"/>
                  </a:rPr>
                  <a:t>pZeq,Terz </a:t>
                </a:r>
                <a:r>
                  <a:rPr lang="en-US" cap="none" sz="1000" b="1" i="0" u="none" baseline="0">
                    <a:solidFill>
                      <a:srgbClr val="000000"/>
                    </a:solidFill>
                    <a:latin typeface="Arial"/>
                    <a:ea typeface="Arial"/>
                    <a:cs typeface="Arial"/>
                  </a:rPr>
                  <a:t>[dB]</a:t>
                </a:r>
              </a:p>
            </c:rich>
          </c:tx>
          <c:layout>
            <c:manualLayout>
              <c:xMode val="factor"/>
              <c:yMode val="factor"/>
              <c:x val="-0.00275"/>
              <c:y val="0.0047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1111433"/>
        <c:crossesAt val="1"/>
        <c:crossBetween val="between"/>
        <c:dispUnits/>
      </c:valAx>
      <c:spPr>
        <a:solidFill>
          <a:srgbClr val="FFFFFF"/>
        </a:solidFill>
        <a:ln w="3175">
          <a:noFill/>
        </a:ln>
      </c:spPr>
    </c:plotArea>
    <c:plotVisOnly val="1"/>
    <c:dispBlanksAs val="zero"/>
    <c:showDLblsOverMax val="0"/>
  </c:chart>
  <c:spPr>
    <a:solidFill>
      <a:srgbClr val="FFFFFF"/>
    </a:solidFill>
    <a:ln w="25400">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33.emf" /><Relationship Id="rId2" Type="http://schemas.openxmlformats.org/officeDocument/2006/relationships/image" Target="../media/image14.emf" /><Relationship Id="rId3" Type="http://schemas.openxmlformats.org/officeDocument/2006/relationships/image" Target="../media/image18.emf" /><Relationship Id="rId4" Type="http://schemas.openxmlformats.org/officeDocument/2006/relationships/image" Target="../media/image13.emf" /><Relationship Id="rId5" Type="http://schemas.openxmlformats.org/officeDocument/2006/relationships/image" Target="../media/image12.emf" /><Relationship Id="rId6" Type="http://schemas.openxmlformats.org/officeDocument/2006/relationships/image" Target="../media/image21.png" /><Relationship Id="rId7" Type="http://schemas.openxmlformats.org/officeDocument/2006/relationships/image" Target="../media/image16.emf" /><Relationship Id="rId8" Type="http://schemas.openxmlformats.org/officeDocument/2006/relationships/image" Target="../media/image15.emf" /></Relationships>
</file>

<file path=xl/drawings/_rels/drawing2.xml.rels><?xml version="1.0" encoding="utf-8" standalone="yes"?><Relationships xmlns="http://schemas.openxmlformats.org/package/2006/relationships"><Relationship Id="rId1" Type="http://schemas.openxmlformats.org/officeDocument/2006/relationships/image" Target="../media/image24.emf" /><Relationship Id="rId2" Type="http://schemas.openxmlformats.org/officeDocument/2006/relationships/image" Target="../media/image4.emf" /><Relationship Id="rId3" Type="http://schemas.openxmlformats.org/officeDocument/2006/relationships/image" Target="../media/image1.emf" /><Relationship Id="rId4" Type="http://schemas.openxmlformats.org/officeDocument/2006/relationships/image" Target="../media/image10.emf" /><Relationship Id="rId5" Type="http://schemas.openxmlformats.org/officeDocument/2006/relationships/image" Target="../media/image27.emf" /><Relationship Id="rId6" Type="http://schemas.openxmlformats.org/officeDocument/2006/relationships/image" Target="../media/image6.emf" /><Relationship Id="rId7" Type="http://schemas.openxmlformats.org/officeDocument/2006/relationships/image" Target="../media/image2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7.emf" /></Relationships>
</file>

<file path=xl/drawings/_rels/drawing4.x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11.emf" /><Relationship Id="rId3" Type="http://schemas.openxmlformats.org/officeDocument/2006/relationships/image" Target="../media/image20.emf" /><Relationship Id="rId4" Type="http://schemas.openxmlformats.org/officeDocument/2006/relationships/image" Target="../media/image29.emf" /><Relationship Id="rId5" Type="http://schemas.openxmlformats.org/officeDocument/2006/relationships/image" Target="../media/image21.png" /></Relationships>
</file>

<file path=xl/drawings/_rels/drawing5.xml.rels><?xml version="1.0" encoding="utf-8" standalone="yes"?><Relationships xmlns="http://schemas.openxmlformats.org/package/2006/relationships"><Relationship Id="rId1" Type="http://schemas.openxmlformats.org/officeDocument/2006/relationships/image" Target="../media/image25.emf" /><Relationship Id="rId2" Type="http://schemas.openxmlformats.org/officeDocument/2006/relationships/image" Target="../media/image31.emf" /><Relationship Id="rId3" Type="http://schemas.openxmlformats.org/officeDocument/2006/relationships/image" Target="../media/image32.emf" /><Relationship Id="rId4" Type="http://schemas.openxmlformats.org/officeDocument/2006/relationships/image" Target="../media/image21.png" /><Relationship Id="rId5" Type="http://schemas.openxmlformats.org/officeDocument/2006/relationships/image" Target="../media/image28.emf" /></Relationships>
</file>

<file path=xl/drawings/_rels/drawing6.xml.rels><?xml version="1.0" encoding="utf-8" standalone="yes"?><Relationships xmlns="http://schemas.openxmlformats.org/package/2006/relationships"><Relationship Id="rId1" Type="http://schemas.openxmlformats.org/officeDocument/2006/relationships/image" Target="../media/image22.emf" /><Relationship Id="rId2" Type="http://schemas.openxmlformats.org/officeDocument/2006/relationships/image" Target="../media/image19.emf" /><Relationship Id="rId3" Type="http://schemas.openxmlformats.org/officeDocument/2006/relationships/image" Target="../media/image8.emf" /><Relationship Id="rId4" Type="http://schemas.openxmlformats.org/officeDocument/2006/relationships/image" Target="../media/image30.emf" /><Relationship Id="rId5" Type="http://schemas.openxmlformats.org/officeDocument/2006/relationships/image" Target="../media/image21.png" /><Relationship Id="rId6" Type="http://schemas.openxmlformats.org/officeDocument/2006/relationships/image" Target="../media/image2.emf" /></Relationships>
</file>

<file path=xl/drawings/_rels/drawing7.xml.rels><?xml version="1.0" encoding="utf-8" standalone="yes"?><Relationships xmlns="http://schemas.openxmlformats.org/package/2006/relationships"><Relationship Id="rId1" Type="http://schemas.openxmlformats.org/officeDocument/2006/relationships/image" Target="../media/image23.emf" /><Relationship Id="rId2" Type="http://schemas.openxmlformats.org/officeDocument/2006/relationships/image" Target="../media/image34.png" /></Relationships>
</file>

<file path=xl/drawings/_rels/drawing8.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5.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7.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9.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8</xdr:row>
      <xdr:rowOff>38100</xdr:rowOff>
    </xdr:from>
    <xdr:to>
      <xdr:col>4</xdr:col>
      <xdr:colOff>485775</xdr:colOff>
      <xdr:row>10</xdr:row>
      <xdr:rowOff>66675</xdr:rowOff>
    </xdr:to>
    <xdr:pic>
      <xdr:nvPicPr>
        <xdr:cNvPr id="1" name="Expo"/>
        <xdr:cNvPicPr preferRelativeResize="1">
          <a:picLocks noChangeAspect="0"/>
        </xdr:cNvPicPr>
      </xdr:nvPicPr>
      <xdr:blipFill>
        <a:blip r:embed="rId1"/>
        <a:stretch>
          <a:fillRect/>
        </a:stretch>
      </xdr:blipFill>
      <xdr:spPr>
        <a:xfrm>
          <a:off x="762000" y="1333500"/>
          <a:ext cx="2771775" cy="352425"/>
        </a:xfrm>
        <a:prstGeom prst="rect">
          <a:avLst/>
        </a:prstGeom>
        <a:noFill/>
        <a:ln w="9525" cmpd="sng">
          <a:noFill/>
        </a:ln>
      </xdr:spPr>
    </xdr:pic>
    <xdr:clientData fPrintsWithSheet="0"/>
  </xdr:twoCellAnchor>
  <xdr:twoCellAnchor editAs="oneCell">
    <xdr:from>
      <xdr:col>1</xdr:col>
      <xdr:colOff>0</xdr:colOff>
      <xdr:row>14</xdr:row>
      <xdr:rowOff>28575</xdr:rowOff>
    </xdr:from>
    <xdr:to>
      <xdr:col>4</xdr:col>
      <xdr:colOff>485775</xdr:colOff>
      <xdr:row>16</xdr:row>
      <xdr:rowOff>57150</xdr:rowOff>
    </xdr:to>
    <xdr:pic>
      <xdr:nvPicPr>
        <xdr:cNvPr id="2" name="AddMitt"/>
        <xdr:cNvPicPr preferRelativeResize="1">
          <a:picLocks noChangeAspect="0"/>
        </xdr:cNvPicPr>
      </xdr:nvPicPr>
      <xdr:blipFill>
        <a:blip r:embed="rId2"/>
        <a:stretch>
          <a:fillRect/>
        </a:stretch>
      </xdr:blipFill>
      <xdr:spPr>
        <a:xfrm>
          <a:off x="762000" y="2295525"/>
          <a:ext cx="2771775" cy="352425"/>
        </a:xfrm>
        <a:prstGeom prst="rect">
          <a:avLst/>
        </a:prstGeom>
        <a:noFill/>
        <a:ln w="9525" cmpd="sng">
          <a:noFill/>
        </a:ln>
      </xdr:spPr>
    </xdr:pic>
    <xdr:clientData fPrintsWithSheet="0"/>
  </xdr:twoCellAnchor>
  <xdr:twoCellAnchor editAs="oneCell">
    <xdr:from>
      <xdr:col>1</xdr:col>
      <xdr:colOff>0</xdr:colOff>
      <xdr:row>25</xdr:row>
      <xdr:rowOff>57150</xdr:rowOff>
    </xdr:from>
    <xdr:to>
      <xdr:col>4</xdr:col>
      <xdr:colOff>485775</xdr:colOff>
      <xdr:row>27</xdr:row>
      <xdr:rowOff>85725</xdr:rowOff>
    </xdr:to>
    <xdr:pic>
      <xdr:nvPicPr>
        <xdr:cNvPr id="3" name="Ende"/>
        <xdr:cNvPicPr preferRelativeResize="1">
          <a:picLocks noChangeAspect="0"/>
        </xdr:cNvPicPr>
      </xdr:nvPicPr>
      <xdr:blipFill>
        <a:blip r:embed="rId3"/>
        <a:stretch>
          <a:fillRect/>
        </a:stretch>
      </xdr:blipFill>
      <xdr:spPr>
        <a:xfrm>
          <a:off x="762000" y="4105275"/>
          <a:ext cx="2771775" cy="352425"/>
        </a:xfrm>
        <a:prstGeom prst="rect">
          <a:avLst/>
        </a:prstGeom>
        <a:noFill/>
        <a:ln w="9525" cmpd="sng">
          <a:noFill/>
        </a:ln>
      </xdr:spPr>
    </xdr:pic>
    <xdr:clientData/>
  </xdr:twoCellAnchor>
  <xdr:twoCellAnchor editAs="oneCell">
    <xdr:from>
      <xdr:col>0</xdr:col>
      <xdr:colOff>581025</xdr:colOff>
      <xdr:row>2</xdr:row>
      <xdr:rowOff>76200</xdr:rowOff>
    </xdr:from>
    <xdr:to>
      <xdr:col>4</xdr:col>
      <xdr:colOff>523875</xdr:colOff>
      <xdr:row>4</xdr:row>
      <xdr:rowOff>57150</xdr:rowOff>
    </xdr:to>
    <xdr:pic>
      <xdr:nvPicPr>
        <xdr:cNvPr id="4" name="TextBox1"/>
        <xdr:cNvPicPr preferRelativeResize="1">
          <a:picLocks noChangeAspect="1"/>
        </xdr:cNvPicPr>
      </xdr:nvPicPr>
      <xdr:blipFill>
        <a:blip r:embed="rId4"/>
        <a:stretch>
          <a:fillRect/>
        </a:stretch>
      </xdr:blipFill>
      <xdr:spPr>
        <a:xfrm>
          <a:off x="581025" y="400050"/>
          <a:ext cx="2990850" cy="304800"/>
        </a:xfrm>
        <a:prstGeom prst="rect">
          <a:avLst/>
        </a:prstGeom>
        <a:noFill/>
        <a:ln w="9525" cmpd="sng">
          <a:noFill/>
        </a:ln>
      </xdr:spPr>
    </xdr:pic>
    <xdr:clientData/>
  </xdr:twoCellAnchor>
  <xdr:twoCellAnchor editAs="oneCell">
    <xdr:from>
      <xdr:col>1</xdr:col>
      <xdr:colOff>0</xdr:colOff>
      <xdr:row>11</xdr:row>
      <xdr:rowOff>38100</xdr:rowOff>
    </xdr:from>
    <xdr:to>
      <xdr:col>4</xdr:col>
      <xdr:colOff>485775</xdr:colOff>
      <xdr:row>13</xdr:row>
      <xdr:rowOff>66675</xdr:rowOff>
    </xdr:to>
    <xdr:pic>
      <xdr:nvPicPr>
        <xdr:cNvPr id="5" name="Budget"/>
        <xdr:cNvPicPr preferRelativeResize="1">
          <a:picLocks noChangeAspect="0"/>
        </xdr:cNvPicPr>
      </xdr:nvPicPr>
      <xdr:blipFill>
        <a:blip r:embed="rId5"/>
        <a:stretch>
          <a:fillRect/>
        </a:stretch>
      </xdr:blipFill>
      <xdr:spPr>
        <a:xfrm>
          <a:off x="762000" y="1819275"/>
          <a:ext cx="2771775" cy="352425"/>
        </a:xfrm>
        <a:prstGeom prst="rect">
          <a:avLst/>
        </a:prstGeom>
        <a:noFill/>
        <a:ln w="9525" cmpd="sng">
          <a:noFill/>
        </a:ln>
      </xdr:spPr>
    </xdr:pic>
    <xdr:clientData/>
  </xdr:twoCellAnchor>
  <xdr:twoCellAnchor>
    <xdr:from>
      <xdr:col>5</xdr:col>
      <xdr:colOff>57150</xdr:colOff>
      <xdr:row>0</xdr:row>
      <xdr:rowOff>76200</xdr:rowOff>
    </xdr:from>
    <xdr:to>
      <xdr:col>9</xdr:col>
      <xdr:colOff>76200</xdr:colOff>
      <xdr:row>5</xdr:row>
      <xdr:rowOff>114300</xdr:rowOff>
    </xdr:to>
    <xdr:pic>
      <xdr:nvPicPr>
        <xdr:cNvPr id="6" name="Picture 10" descr="IFA Word-Kopf"/>
        <xdr:cNvPicPr preferRelativeResize="1">
          <a:picLocks noChangeAspect="1"/>
        </xdr:cNvPicPr>
      </xdr:nvPicPr>
      <xdr:blipFill>
        <a:blip r:embed="rId6"/>
        <a:srcRect l="52720" t="16758" r="5143" b="34913"/>
        <a:stretch>
          <a:fillRect/>
        </a:stretch>
      </xdr:blipFill>
      <xdr:spPr>
        <a:xfrm>
          <a:off x="3867150" y="76200"/>
          <a:ext cx="3067050" cy="847725"/>
        </a:xfrm>
        <a:prstGeom prst="rect">
          <a:avLst/>
        </a:prstGeom>
        <a:noFill/>
        <a:ln w="9525" cmpd="sng">
          <a:noFill/>
        </a:ln>
      </xdr:spPr>
    </xdr:pic>
    <xdr:clientData/>
  </xdr:twoCellAnchor>
  <xdr:twoCellAnchor editAs="oneCell">
    <xdr:from>
      <xdr:col>1</xdr:col>
      <xdr:colOff>0</xdr:colOff>
      <xdr:row>17</xdr:row>
      <xdr:rowOff>47625</xdr:rowOff>
    </xdr:from>
    <xdr:to>
      <xdr:col>4</xdr:col>
      <xdr:colOff>638175</xdr:colOff>
      <xdr:row>19</xdr:row>
      <xdr:rowOff>76200</xdr:rowOff>
    </xdr:to>
    <xdr:pic>
      <xdr:nvPicPr>
        <xdr:cNvPr id="7" name="LAE"/>
        <xdr:cNvPicPr preferRelativeResize="1">
          <a:picLocks noChangeAspect="0"/>
        </xdr:cNvPicPr>
      </xdr:nvPicPr>
      <xdr:blipFill>
        <a:blip r:embed="rId7"/>
        <a:stretch>
          <a:fillRect/>
        </a:stretch>
      </xdr:blipFill>
      <xdr:spPr>
        <a:xfrm>
          <a:off x="762000" y="2800350"/>
          <a:ext cx="2924175" cy="352425"/>
        </a:xfrm>
        <a:prstGeom prst="rect">
          <a:avLst/>
        </a:prstGeom>
        <a:noFill/>
        <a:ln w="9525" cmpd="sng">
          <a:noFill/>
        </a:ln>
      </xdr:spPr>
    </xdr:pic>
    <xdr:clientData fPrintsWithSheet="0"/>
  </xdr:twoCellAnchor>
  <xdr:twoCellAnchor editAs="oneCell">
    <xdr:from>
      <xdr:col>1</xdr:col>
      <xdr:colOff>0</xdr:colOff>
      <xdr:row>20</xdr:row>
      <xdr:rowOff>104775</xdr:rowOff>
    </xdr:from>
    <xdr:to>
      <xdr:col>4</xdr:col>
      <xdr:colOff>476250</xdr:colOff>
      <xdr:row>22</xdr:row>
      <xdr:rowOff>133350</xdr:rowOff>
    </xdr:to>
    <xdr:pic>
      <xdr:nvPicPr>
        <xdr:cNvPr id="8" name="Ultraschall"/>
        <xdr:cNvPicPr preferRelativeResize="1">
          <a:picLocks noChangeAspect="0"/>
        </xdr:cNvPicPr>
      </xdr:nvPicPr>
      <xdr:blipFill>
        <a:blip r:embed="rId8"/>
        <a:stretch>
          <a:fillRect/>
        </a:stretch>
      </xdr:blipFill>
      <xdr:spPr>
        <a:xfrm>
          <a:off x="762000" y="3343275"/>
          <a:ext cx="2762250" cy="352425"/>
        </a:xfrm>
        <a:prstGeom prst="rect">
          <a:avLst/>
        </a:prstGeom>
        <a:noFill/>
        <a:ln w="9525" cmpd="sng">
          <a:noFill/>
        </a:ln>
      </xdr:spPr>
    </xdr:pic>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95250</xdr:colOff>
      <xdr:row>19</xdr:row>
      <xdr:rowOff>95250</xdr:rowOff>
    </xdr:from>
    <xdr:to>
      <xdr:col>6</xdr:col>
      <xdr:colOff>723900</xdr:colOff>
      <xdr:row>21</xdr:row>
      <xdr:rowOff>123825</xdr:rowOff>
    </xdr:to>
    <xdr:pic>
      <xdr:nvPicPr>
        <xdr:cNvPr id="1" name="CommandButton1"/>
        <xdr:cNvPicPr preferRelativeResize="1">
          <a:picLocks noChangeAspect="1"/>
        </xdr:cNvPicPr>
      </xdr:nvPicPr>
      <xdr:blipFill>
        <a:blip r:embed="rId1"/>
        <a:stretch>
          <a:fillRect/>
        </a:stretch>
      </xdr:blipFill>
      <xdr:spPr>
        <a:xfrm>
          <a:off x="5686425" y="3171825"/>
          <a:ext cx="1485900" cy="352425"/>
        </a:xfrm>
        <a:prstGeom prst="rect">
          <a:avLst/>
        </a:prstGeom>
        <a:noFill/>
        <a:ln w="9525" cmpd="sng">
          <a:noFill/>
        </a:ln>
      </xdr:spPr>
    </xdr:pic>
    <xdr:clientData/>
  </xdr:twoCellAnchor>
  <xdr:twoCellAnchor editAs="oneCell">
    <xdr:from>
      <xdr:col>5</xdr:col>
      <xdr:colOff>85725</xdr:colOff>
      <xdr:row>11</xdr:row>
      <xdr:rowOff>19050</xdr:rowOff>
    </xdr:from>
    <xdr:to>
      <xdr:col>6</xdr:col>
      <xdr:colOff>647700</xdr:colOff>
      <xdr:row>16</xdr:row>
      <xdr:rowOff>9525</xdr:rowOff>
    </xdr:to>
    <xdr:pic>
      <xdr:nvPicPr>
        <xdr:cNvPr id="2" name="ListBox1"/>
        <xdr:cNvPicPr preferRelativeResize="1">
          <a:picLocks noChangeAspect="0"/>
        </xdr:cNvPicPr>
      </xdr:nvPicPr>
      <xdr:blipFill>
        <a:blip r:embed="rId2"/>
        <a:stretch>
          <a:fillRect/>
        </a:stretch>
      </xdr:blipFill>
      <xdr:spPr>
        <a:xfrm>
          <a:off x="5676900" y="1800225"/>
          <a:ext cx="1419225" cy="800100"/>
        </a:xfrm>
        <a:prstGeom prst="rect">
          <a:avLst/>
        </a:prstGeom>
        <a:noFill/>
        <a:ln w="9525" cmpd="sng">
          <a:noFill/>
        </a:ln>
      </xdr:spPr>
    </xdr:pic>
    <xdr:clientData/>
  </xdr:twoCellAnchor>
  <xdr:twoCellAnchor editAs="oneCell">
    <xdr:from>
      <xdr:col>5</xdr:col>
      <xdr:colOff>57150</xdr:colOff>
      <xdr:row>2</xdr:row>
      <xdr:rowOff>76200</xdr:rowOff>
    </xdr:from>
    <xdr:to>
      <xdr:col>8</xdr:col>
      <xdr:colOff>400050</xdr:colOff>
      <xdr:row>4</xdr:row>
      <xdr:rowOff>123825</xdr:rowOff>
    </xdr:to>
    <xdr:pic>
      <xdr:nvPicPr>
        <xdr:cNvPr id="3" name="Label1"/>
        <xdr:cNvPicPr preferRelativeResize="1">
          <a:picLocks noChangeAspect="1"/>
        </xdr:cNvPicPr>
      </xdr:nvPicPr>
      <xdr:blipFill>
        <a:blip r:embed="rId3"/>
        <a:stretch>
          <a:fillRect/>
        </a:stretch>
      </xdr:blipFill>
      <xdr:spPr>
        <a:xfrm>
          <a:off x="5648325" y="400050"/>
          <a:ext cx="2971800" cy="371475"/>
        </a:xfrm>
        <a:prstGeom prst="rect">
          <a:avLst/>
        </a:prstGeom>
        <a:noFill/>
        <a:ln w="9525" cmpd="sng">
          <a:noFill/>
        </a:ln>
      </xdr:spPr>
    </xdr:pic>
    <xdr:clientData/>
  </xdr:twoCellAnchor>
  <xdr:twoCellAnchor editAs="oneCell">
    <xdr:from>
      <xdr:col>5</xdr:col>
      <xdr:colOff>104775</xdr:colOff>
      <xdr:row>17</xdr:row>
      <xdr:rowOff>9525</xdr:rowOff>
    </xdr:from>
    <xdr:to>
      <xdr:col>6</xdr:col>
      <xdr:colOff>742950</xdr:colOff>
      <xdr:row>19</xdr:row>
      <xdr:rowOff>38100</xdr:rowOff>
    </xdr:to>
    <xdr:pic>
      <xdr:nvPicPr>
        <xdr:cNvPr id="4" name="Drucken"/>
        <xdr:cNvPicPr preferRelativeResize="1">
          <a:picLocks noChangeAspect="1"/>
        </xdr:cNvPicPr>
      </xdr:nvPicPr>
      <xdr:blipFill>
        <a:blip r:embed="rId4"/>
        <a:stretch>
          <a:fillRect/>
        </a:stretch>
      </xdr:blipFill>
      <xdr:spPr>
        <a:xfrm>
          <a:off x="5695950" y="2762250"/>
          <a:ext cx="1495425" cy="352425"/>
        </a:xfrm>
        <a:prstGeom prst="rect">
          <a:avLst/>
        </a:prstGeom>
        <a:solidFill>
          <a:srgbClr val="FFFFFF"/>
        </a:solidFill>
        <a:ln w="1" cmpd="sng">
          <a:noFill/>
        </a:ln>
      </xdr:spPr>
    </xdr:pic>
    <xdr:clientData/>
  </xdr:twoCellAnchor>
  <xdr:twoCellAnchor editAs="oneCell">
    <xdr:from>
      <xdr:col>5</xdr:col>
      <xdr:colOff>95250</xdr:colOff>
      <xdr:row>22</xdr:row>
      <xdr:rowOff>57150</xdr:rowOff>
    </xdr:from>
    <xdr:to>
      <xdr:col>6</xdr:col>
      <xdr:colOff>723900</xdr:colOff>
      <xdr:row>24</xdr:row>
      <xdr:rowOff>85725</xdr:rowOff>
    </xdr:to>
    <xdr:pic>
      <xdr:nvPicPr>
        <xdr:cNvPr id="5" name="Hilfe"/>
        <xdr:cNvPicPr preferRelativeResize="1">
          <a:picLocks noChangeAspect="1"/>
        </xdr:cNvPicPr>
      </xdr:nvPicPr>
      <xdr:blipFill>
        <a:blip r:embed="rId5"/>
        <a:stretch>
          <a:fillRect/>
        </a:stretch>
      </xdr:blipFill>
      <xdr:spPr>
        <a:xfrm>
          <a:off x="5686425" y="3619500"/>
          <a:ext cx="1485900" cy="352425"/>
        </a:xfrm>
        <a:prstGeom prst="rect">
          <a:avLst/>
        </a:prstGeom>
        <a:noFill/>
        <a:ln w="9525" cmpd="sng">
          <a:noFill/>
        </a:ln>
      </xdr:spPr>
    </xdr:pic>
    <xdr:clientData/>
  </xdr:twoCellAnchor>
  <xdr:twoCellAnchor editAs="oneCell">
    <xdr:from>
      <xdr:col>5</xdr:col>
      <xdr:colOff>104775</xdr:colOff>
      <xdr:row>25</xdr:row>
      <xdr:rowOff>38100</xdr:rowOff>
    </xdr:from>
    <xdr:to>
      <xdr:col>6</xdr:col>
      <xdr:colOff>733425</xdr:colOff>
      <xdr:row>27</xdr:row>
      <xdr:rowOff>76200</xdr:rowOff>
    </xdr:to>
    <xdr:pic>
      <xdr:nvPicPr>
        <xdr:cNvPr id="6" name="Menue"/>
        <xdr:cNvPicPr preferRelativeResize="1">
          <a:picLocks noChangeAspect="1"/>
        </xdr:cNvPicPr>
      </xdr:nvPicPr>
      <xdr:blipFill>
        <a:blip r:embed="rId6"/>
        <a:stretch>
          <a:fillRect/>
        </a:stretch>
      </xdr:blipFill>
      <xdr:spPr>
        <a:xfrm>
          <a:off x="5695950" y="4086225"/>
          <a:ext cx="1485900" cy="361950"/>
        </a:xfrm>
        <a:prstGeom prst="rect">
          <a:avLst/>
        </a:prstGeom>
        <a:noFill/>
        <a:ln w="9525" cmpd="sng">
          <a:noFill/>
        </a:ln>
      </xdr:spPr>
    </xdr:pic>
    <xdr:clientData/>
  </xdr:twoCellAnchor>
  <xdr:twoCellAnchor>
    <xdr:from>
      <xdr:col>1</xdr:col>
      <xdr:colOff>1009650</xdr:colOff>
      <xdr:row>0</xdr:row>
      <xdr:rowOff>47625</xdr:rowOff>
    </xdr:from>
    <xdr:to>
      <xdr:col>4</xdr:col>
      <xdr:colOff>0</xdr:colOff>
      <xdr:row>5</xdr:row>
      <xdr:rowOff>85725</xdr:rowOff>
    </xdr:to>
    <xdr:pic>
      <xdr:nvPicPr>
        <xdr:cNvPr id="7" name="Picture 16" descr="IFA Word-Kopf"/>
        <xdr:cNvPicPr preferRelativeResize="1">
          <a:picLocks noChangeAspect="1"/>
        </xdr:cNvPicPr>
      </xdr:nvPicPr>
      <xdr:blipFill>
        <a:blip r:embed="rId7"/>
        <a:srcRect l="52720" t="16758" r="5143" b="34913"/>
        <a:stretch>
          <a:fillRect/>
        </a:stretch>
      </xdr:blipFill>
      <xdr:spPr>
        <a:xfrm>
          <a:off x="1771650" y="47625"/>
          <a:ext cx="3086100" cy="8477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247650</xdr:colOff>
      <xdr:row>19</xdr:row>
      <xdr:rowOff>47625</xdr:rowOff>
    </xdr:from>
    <xdr:to>
      <xdr:col>3</xdr:col>
      <xdr:colOff>495300</xdr:colOff>
      <xdr:row>19</xdr:row>
      <xdr:rowOff>314325</xdr:rowOff>
    </xdr:to>
    <xdr:pic>
      <xdr:nvPicPr>
        <xdr:cNvPr id="1" name="Zurück"/>
        <xdr:cNvPicPr preferRelativeResize="1">
          <a:picLocks noChangeAspect="1"/>
        </xdr:cNvPicPr>
      </xdr:nvPicPr>
      <xdr:blipFill>
        <a:blip r:embed="rId1"/>
        <a:stretch>
          <a:fillRect/>
        </a:stretch>
      </xdr:blipFill>
      <xdr:spPr>
        <a:xfrm>
          <a:off x="5848350" y="4086225"/>
          <a:ext cx="1009650" cy="2667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0</xdr:colOff>
      <xdr:row>15</xdr:row>
      <xdr:rowOff>0</xdr:rowOff>
    </xdr:from>
    <xdr:to>
      <xdr:col>6</xdr:col>
      <xdr:colOff>542925</xdr:colOff>
      <xdr:row>17</xdr:row>
      <xdr:rowOff>95250</xdr:rowOff>
    </xdr:to>
    <xdr:pic>
      <xdr:nvPicPr>
        <xdr:cNvPr id="1" name="CommandButton1"/>
        <xdr:cNvPicPr preferRelativeResize="1">
          <a:picLocks noChangeAspect="1"/>
        </xdr:cNvPicPr>
      </xdr:nvPicPr>
      <xdr:blipFill>
        <a:blip r:embed="rId1"/>
        <a:stretch>
          <a:fillRect/>
        </a:stretch>
      </xdr:blipFill>
      <xdr:spPr>
        <a:xfrm>
          <a:off x="4019550" y="2428875"/>
          <a:ext cx="1504950" cy="419100"/>
        </a:xfrm>
        <a:prstGeom prst="rect">
          <a:avLst/>
        </a:prstGeom>
        <a:noFill/>
        <a:ln w="9525" cmpd="sng">
          <a:noFill/>
        </a:ln>
      </xdr:spPr>
    </xdr:pic>
    <xdr:clientData fPrintsWithSheet="0"/>
  </xdr:twoCellAnchor>
  <xdr:twoCellAnchor editAs="oneCell">
    <xdr:from>
      <xdr:col>5</xdr:col>
      <xdr:colOff>0</xdr:colOff>
      <xdr:row>6</xdr:row>
      <xdr:rowOff>133350</xdr:rowOff>
    </xdr:from>
    <xdr:to>
      <xdr:col>6</xdr:col>
      <xdr:colOff>561975</xdr:colOff>
      <xdr:row>9</xdr:row>
      <xdr:rowOff>57150</xdr:rowOff>
    </xdr:to>
    <xdr:pic>
      <xdr:nvPicPr>
        <xdr:cNvPr id="2" name="Label1"/>
        <xdr:cNvPicPr preferRelativeResize="1">
          <a:picLocks noChangeAspect="1"/>
        </xdr:cNvPicPr>
      </xdr:nvPicPr>
      <xdr:blipFill>
        <a:blip r:embed="rId2"/>
        <a:stretch>
          <a:fillRect/>
        </a:stretch>
      </xdr:blipFill>
      <xdr:spPr>
        <a:xfrm>
          <a:off x="4019550" y="1104900"/>
          <a:ext cx="1524000" cy="409575"/>
        </a:xfrm>
        <a:prstGeom prst="rect">
          <a:avLst/>
        </a:prstGeom>
        <a:noFill/>
        <a:ln w="9525" cmpd="sng">
          <a:noFill/>
        </a:ln>
      </xdr:spPr>
    </xdr:pic>
    <xdr:clientData/>
  </xdr:twoCellAnchor>
  <xdr:twoCellAnchor editAs="oneCell">
    <xdr:from>
      <xdr:col>5</xdr:col>
      <xdr:colOff>0</xdr:colOff>
      <xdr:row>18</xdr:row>
      <xdr:rowOff>104775</xdr:rowOff>
    </xdr:from>
    <xdr:to>
      <xdr:col>6</xdr:col>
      <xdr:colOff>542925</xdr:colOff>
      <xdr:row>21</xdr:row>
      <xdr:rowOff>28575</xdr:rowOff>
    </xdr:to>
    <xdr:pic>
      <xdr:nvPicPr>
        <xdr:cNvPr id="3" name="Drucken"/>
        <xdr:cNvPicPr preferRelativeResize="1">
          <a:picLocks noChangeAspect="1"/>
        </xdr:cNvPicPr>
      </xdr:nvPicPr>
      <xdr:blipFill>
        <a:blip r:embed="rId3"/>
        <a:stretch>
          <a:fillRect/>
        </a:stretch>
      </xdr:blipFill>
      <xdr:spPr>
        <a:xfrm>
          <a:off x="4019550" y="3019425"/>
          <a:ext cx="1504950" cy="409575"/>
        </a:xfrm>
        <a:prstGeom prst="rect">
          <a:avLst/>
        </a:prstGeom>
        <a:noFill/>
        <a:ln w="9525" cmpd="sng">
          <a:noFill/>
        </a:ln>
      </xdr:spPr>
    </xdr:pic>
    <xdr:clientData fPrintsWithSheet="0"/>
  </xdr:twoCellAnchor>
  <xdr:twoCellAnchor editAs="oneCell">
    <xdr:from>
      <xdr:col>5</xdr:col>
      <xdr:colOff>0</xdr:colOff>
      <xdr:row>22</xdr:row>
      <xdr:rowOff>28575</xdr:rowOff>
    </xdr:from>
    <xdr:to>
      <xdr:col>6</xdr:col>
      <xdr:colOff>542925</xdr:colOff>
      <xdr:row>24</xdr:row>
      <xdr:rowOff>104775</xdr:rowOff>
    </xdr:to>
    <xdr:pic>
      <xdr:nvPicPr>
        <xdr:cNvPr id="4" name="Menue"/>
        <xdr:cNvPicPr preferRelativeResize="1">
          <a:picLocks noChangeAspect="1"/>
        </xdr:cNvPicPr>
      </xdr:nvPicPr>
      <xdr:blipFill>
        <a:blip r:embed="rId4"/>
        <a:stretch>
          <a:fillRect/>
        </a:stretch>
      </xdr:blipFill>
      <xdr:spPr>
        <a:xfrm>
          <a:off x="4019550" y="3590925"/>
          <a:ext cx="1504950" cy="400050"/>
        </a:xfrm>
        <a:prstGeom prst="rect">
          <a:avLst/>
        </a:prstGeom>
        <a:noFill/>
        <a:ln w="9525" cmpd="sng">
          <a:noFill/>
        </a:ln>
      </xdr:spPr>
    </xdr:pic>
    <xdr:clientData fPrintsWithSheet="0"/>
  </xdr:twoCellAnchor>
  <xdr:twoCellAnchor editAs="absolute">
    <xdr:from>
      <xdr:col>4</xdr:col>
      <xdr:colOff>704850</xdr:colOff>
      <xdr:row>0</xdr:row>
      <xdr:rowOff>114300</xdr:rowOff>
    </xdr:from>
    <xdr:to>
      <xdr:col>6</xdr:col>
      <xdr:colOff>1485900</xdr:colOff>
      <xdr:row>5</xdr:row>
      <xdr:rowOff>152400</xdr:rowOff>
    </xdr:to>
    <xdr:pic>
      <xdr:nvPicPr>
        <xdr:cNvPr id="5" name="Picture 6" descr="IFA Word-Kopf"/>
        <xdr:cNvPicPr preferRelativeResize="1">
          <a:picLocks noChangeAspect="1"/>
        </xdr:cNvPicPr>
      </xdr:nvPicPr>
      <xdr:blipFill>
        <a:blip r:embed="rId5"/>
        <a:srcRect l="52720" t="16758" r="5143" b="34913"/>
        <a:stretch>
          <a:fillRect/>
        </a:stretch>
      </xdr:blipFill>
      <xdr:spPr>
        <a:xfrm>
          <a:off x="3438525" y="114300"/>
          <a:ext cx="3028950" cy="8477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19050</xdr:colOff>
      <xdr:row>4</xdr:row>
      <xdr:rowOff>152400</xdr:rowOff>
    </xdr:from>
    <xdr:to>
      <xdr:col>8</xdr:col>
      <xdr:colOff>419100</xdr:colOff>
      <xdr:row>7</xdr:row>
      <xdr:rowOff>19050</xdr:rowOff>
    </xdr:to>
    <xdr:pic>
      <xdr:nvPicPr>
        <xdr:cNvPr id="1" name="CommandButton1"/>
        <xdr:cNvPicPr preferRelativeResize="1">
          <a:picLocks noChangeAspect="1"/>
        </xdr:cNvPicPr>
      </xdr:nvPicPr>
      <xdr:blipFill>
        <a:blip r:embed="rId1"/>
        <a:stretch>
          <a:fillRect/>
        </a:stretch>
      </xdr:blipFill>
      <xdr:spPr>
        <a:xfrm>
          <a:off x="5676900" y="800100"/>
          <a:ext cx="1304925" cy="352425"/>
        </a:xfrm>
        <a:prstGeom prst="rect">
          <a:avLst/>
        </a:prstGeom>
        <a:noFill/>
        <a:ln w="9525" cmpd="sng">
          <a:noFill/>
        </a:ln>
      </xdr:spPr>
    </xdr:pic>
    <xdr:clientData/>
  </xdr:twoCellAnchor>
  <xdr:twoCellAnchor editAs="oneCell">
    <xdr:from>
      <xdr:col>7</xdr:col>
      <xdr:colOff>9525</xdr:colOff>
      <xdr:row>2</xdr:row>
      <xdr:rowOff>9525</xdr:rowOff>
    </xdr:from>
    <xdr:to>
      <xdr:col>8</xdr:col>
      <xdr:colOff>590550</xdr:colOff>
      <xdr:row>4</xdr:row>
      <xdr:rowOff>95250</xdr:rowOff>
    </xdr:to>
    <xdr:pic>
      <xdr:nvPicPr>
        <xdr:cNvPr id="2" name="Label1"/>
        <xdr:cNvPicPr preferRelativeResize="1">
          <a:picLocks noChangeAspect="1"/>
        </xdr:cNvPicPr>
      </xdr:nvPicPr>
      <xdr:blipFill>
        <a:blip r:embed="rId2"/>
        <a:stretch>
          <a:fillRect/>
        </a:stretch>
      </xdr:blipFill>
      <xdr:spPr>
        <a:xfrm>
          <a:off x="5667375" y="333375"/>
          <a:ext cx="1485900" cy="409575"/>
        </a:xfrm>
        <a:prstGeom prst="rect">
          <a:avLst/>
        </a:prstGeom>
        <a:noFill/>
        <a:ln w="9525" cmpd="sng">
          <a:noFill/>
        </a:ln>
      </xdr:spPr>
    </xdr:pic>
    <xdr:clientData/>
  </xdr:twoCellAnchor>
  <xdr:twoCellAnchor editAs="oneCell">
    <xdr:from>
      <xdr:col>7</xdr:col>
      <xdr:colOff>19050</xdr:colOff>
      <xdr:row>10</xdr:row>
      <xdr:rowOff>28575</xdr:rowOff>
    </xdr:from>
    <xdr:to>
      <xdr:col>8</xdr:col>
      <xdr:colOff>428625</xdr:colOff>
      <xdr:row>12</xdr:row>
      <xdr:rowOff>28575</xdr:rowOff>
    </xdr:to>
    <xdr:pic>
      <xdr:nvPicPr>
        <xdr:cNvPr id="3" name="Menue"/>
        <xdr:cNvPicPr preferRelativeResize="1">
          <a:picLocks noChangeAspect="1"/>
        </xdr:cNvPicPr>
      </xdr:nvPicPr>
      <xdr:blipFill>
        <a:blip r:embed="rId3"/>
        <a:stretch>
          <a:fillRect/>
        </a:stretch>
      </xdr:blipFill>
      <xdr:spPr>
        <a:xfrm>
          <a:off x="5676900" y="1647825"/>
          <a:ext cx="1314450" cy="400050"/>
        </a:xfrm>
        <a:prstGeom prst="rect">
          <a:avLst/>
        </a:prstGeom>
        <a:noFill/>
        <a:ln w="9525" cmpd="sng">
          <a:noFill/>
        </a:ln>
      </xdr:spPr>
    </xdr:pic>
    <xdr:clientData/>
  </xdr:twoCellAnchor>
  <xdr:twoCellAnchor>
    <xdr:from>
      <xdr:col>1</xdr:col>
      <xdr:colOff>552450</xdr:colOff>
      <xdr:row>0</xdr:row>
      <xdr:rowOff>66675</xdr:rowOff>
    </xdr:from>
    <xdr:to>
      <xdr:col>5</xdr:col>
      <xdr:colOff>66675</xdr:colOff>
      <xdr:row>5</xdr:row>
      <xdr:rowOff>104775</xdr:rowOff>
    </xdr:to>
    <xdr:pic>
      <xdr:nvPicPr>
        <xdr:cNvPr id="4" name="Picture 9" descr="IFA Word-Kopf"/>
        <xdr:cNvPicPr preferRelativeResize="1">
          <a:picLocks noChangeAspect="1"/>
        </xdr:cNvPicPr>
      </xdr:nvPicPr>
      <xdr:blipFill>
        <a:blip r:embed="rId4"/>
        <a:srcRect l="52720" t="16758" r="5143" b="34913"/>
        <a:stretch>
          <a:fillRect/>
        </a:stretch>
      </xdr:blipFill>
      <xdr:spPr>
        <a:xfrm>
          <a:off x="1314450" y="66675"/>
          <a:ext cx="3105150" cy="847725"/>
        </a:xfrm>
        <a:prstGeom prst="rect">
          <a:avLst/>
        </a:prstGeom>
        <a:noFill/>
        <a:ln w="9525" cmpd="sng">
          <a:noFill/>
        </a:ln>
      </xdr:spPr>
    </xdr:pic>
    <xdr:clientData/>
  </xdr:twoCellAnchor>
  <xdr:twoCellAnchor editAs="oneCell">
    <xdr:from>
      <xdr:col>7</xdr:col>
      <xdr:colOff>19050</xdr:colOff>
      <xdr:row>7</xdr:row>
      <xdr:rowOff>95250</xdr:rowOff>
    </xdr:from>
    <xdr:to>
      <xdr:col>8</xdr:col>
      <xdr:colOff>428625</xdr:colOff>
      <xdr:row>9</xdr:row>
      <xdr:rowOff>123825</xdr:rowOff>
    </xdr:to>
    <xdr:pic>
      <xdr:nvPicPr>
        <xdr:cNvPr id="5" name="CommandButton2"/>
        <xdr:cNvPicPr preferRelativeResize="1">
          <a:picLocks noChangeAspect="1"/>
        </xdr:cNvPicPr>
      </xdr:nvPicPr>
      <xdr:blipFill>
        <a:blip r:embed="rId5"/>
        <a:stretch>
          <a:fillRect/>
        </a:stretch>
      </xdr:blipFill>
      <xdr:spPr>
        <a:xfrm>
          <a:off x="5676900" y="1228725"/>
          <a:ext cx="1314450" cy="352425"/>
        </a:xfrm>
        <a:prstGeom prst="rect">
          <a:avLst/>
        </a:prstGeom>
        <a:solidFill>
          <a:srgbClr val="FFFFFF"/>
        </a:solidFill>
        <a:ln w="1"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28575</xdr:colOff>
      <xdr:row>16</xdr:row>
      <xdr:rowOff>0</xdr:rowOff>
    </xdr:from>
    <xdr:to>
      <xdr:col>14</xdr:col>
      <xdr:colOff>142875</xdr:colOff>
      <xdr:row>18</xdr:row>
      <xdr:rowOff>28575</xdr:rowOff>
    </xdr:to>
    <xdr:pic>
      <xdr:nvPicPr>
        <xdr:cNvPr id="1" name="CommandButton1"/>
        <xdr:cNvPicPr preferRelativeResize="1">
          <a:picLocks noChangeAspect="1"/>
        </xdr:cNvPicPr>
      </xdr:nvPicPr>
      <xdr:blipFill>
        <a:blip r:embed="rId1"/>
        <a:stretch>
          <a:fillRect/>
        </a:stretch>
      </xdr:blipFill>
      <xdr:spPr>
        <a:xfrm>
          <a:off x="5610225" y="2590800"/>
          <a:ext cx="1485900" cy="352425"/>
        </a:xfrm>
        <a:prstGeom prst="rect">
          <a:avLst/>
        </a:prstGeom>
        <a:noFill/>
        <a:ln w="9525" cmpd="sng">
          <a:noFill/>
        </a:ln>
      </xdr:spPr>
    </xdr:pic>
    <xdr:clientData/>
  </xdr:twoCellAnchor>
  <xdr:twoCellAnchor editAs="oneCell">
    <xdr:from>
      <xdr:col>11</xdr:col>
      <xdr:colOff>19050</xdr:colOff>
      <xdr:row>13</xdr:row>
      <xdr:rowOff>9525</xdr:rowOff>
    </xdr:from>
    <xdr:to>
      <xdr:col>14</xdr:col>
      <xdr:colOff>133350</xdr:colOff>
      <xdr:row>15</xdr:row>
      <xdr:rowOff>38100</xdr:rowOff>
    </xdr:to>
    <xdr:pic>
      <xdr:nvPicPr>
        <xdr:cNvPr id="2" name="Drucken"/>
        <xdr:cNvPicPr preferRelativeResize="1">
          <a:picLocks noChangeAspect="1"/>
        </xdr:cNvPicPr>
      </xdr:nvPicPr>
      <xdr:blipFill>
        <a:blip r:embed="rId2"/>
        <a:stretch>
          <a:fillRect/>
        </a:stretch>
      </xdr:blipFill>
      <xdr:spPr>
        <a:xfrm>
          <a:off x="5600700" y="2114550"/>
          <a:ext cx="1485900" cy="352425"/>
        </a:xfrm>
        <a:prstGeom prst="rect">
          <a:avLst/>
        </a:prstGeom>
        <a:noFill/>
        <a:ln w="9525" cmpd="sng">
          <a:noFill/>
        </a:ln>
      </xdr:spPr>
    </xdr:pic>
    <xdr:clientData/>
  </xdr:twoCellAnchor>
  <xdr:twoCellAnchor editAs="oneCell">
    <xdr:from>
      <xdr:col>11</xdr:col>
      <xdr:colOff>19050</xdr:colOff>
      <xdr:row>19</xdr:row>
      <xdr:rowOff>0</xdr:rowOff>
    </xdr:from>
    <xdr:to>
      <xdr:col>14</xdr:col>
      <xdr:colOff>133350</xdr:colOff>
      <xdr:row>21</xdr:row>
      <xdr:rowOff>28575</xdr:rowOff>
    </xdr:to>
    <xdr:pic>
      <xdr:nvPicPr>
        <xdr:cNvPr id="3" name="Hilfe"/>
        <xdr:cNvPicPr preferRelativeResize="1">
          <a:picLocks noChangeAspect="1"/>
        </xdr:cNvPicPr>
      </xdr:nvPicPr>
      <xdr:blipFill>
        <a:blip r:embed="rId3"/>
        <a:stretch>
          <a:fillRect/>
        </a:stretch>
      </xdr:blipFill>
      <xdr:spPr>
        <a:xfrm>
          <a:off x="5600700" y="3076575"/>
          <a:ext cx="1485900" cy="352425"/>
        </a:xfrm>
        <a:prstGeom prst="rect">
          <a:avLst/>
        </a:prstGeom>
        <a:noFill/>
        <a:ln w="9525" cmpd="sng">
          <a:noFill/>
        </a:ln>
      </xdr:spPr>
    </xdr:pic>
    <xdr:clientData/>
  </xdr:twoCellAnchor>
  <xdr:twoCellAnchor editAs="oneCell">
    <xdr:from>
      <xdr:col>11</xdr:col>
      <xdr:colOff>28575</xdr:colOff>
      <xdr:row>22</xdr:row>
      <xdr:rowOff>9525</xdr:rowOff>
    </xdr:from>
    <xdr:to>
      <xdr:col>14</xdr:col>
      <xdr:colOff>142875</xdr:colOff>
      <xdr:row>24</xdr:row>
      <xdr:rowOff>38100</xdr:rowOff>
    </xdr:to>
    <xdr:pic>
      <xdr:nvPicPr>
        <xdr:cNvPr id="4" name="Menue"/>
        <xdr:cNvPicPr preferRelativeResize="1">
          <a:picLocks noChangeAspect="1"/>
        </xdr:cNvPicPr>
      </xdr:nvPicPr>
      <xdr:blipFill>
        <a:blip r:embed="rId4"/>
        <a:stretch>
          <a:fillRect/>
        </a:stretch>
      </xdr:blipFill>
      <xdr:spPr>
        <a:xfrm>
          <a:off x="5610225" y="3571875"/>
          <a:ext cx="1485900" cy="352425"/>
        </a:xfrm>
        <a:prstGeom prst="rect">
          <a:avLst/>
        </a:prstGeom>
        <a:noFill/>
        <a:ln w="9525" cmpd="sng">
          <a:noFill/>
        </a:ln>
      </xdr:spPr>
    </xdr:pic>
    <xdr:clientData/>
  </xdr:twoCellAnchor>
  <xdr:twoCellAnchor>
    <xdr:from>
      <xdr:col>2</xdr:col>
      <xdr:colOff>19050</xdr:colOff>
      <xdr:row>0</xdr:row>
      <xdr:rowOff>0</xdr:rowOff>
    </xdr:from>
    <xdr:to>
      <xdr:col>9</xdr:col>
      <xdr:colOff>19050</xdr:colOff>
      <xdr:row>5</xdr:row>
      <xdr:rowOff>38100</xdr:rowOff>
    </xdr:to>
    <xdr:pic>
      <xdr:nvPicPr>
        <xdr:cNvPr id="5" name="Picture 7" descr="IFA Word-Kopf"/>
        <xdr:cNvPicPr preferRelativeResize="1">
          <a:picLocks noChangeAspect="1"/>
        </xdr:cNvPicPr>
      </xdr:nvPicPr>
      <xdr:blipFill>
        <a:blip r:embed="rId5"/>
        <a:srcRect l="52720" t="16758" r="5143" b="34913"/>
        <a:stretch>
          <a:fillRect/>
        </a:stretch>
      </xdr:blipFill>
      <xdr:spPr>
        <a:xfrm>
          <a:off x="2571750" y="0"/>
          <a:ext cx="2352675" cy="847725"/>
        </a:xfrm>
        <a:prstGeom prst="rect">
          <a:avLst/>
        </a:prstGeom>
        <a:noFill/>
        <a:ln w="9525" cmpd="sng">
          <a:noFill/>
        </a:ln>
      </xdr:spPr>
    </xdr:pic>
    <xdr:clientData/>
  </xdr:twoCellAnchor>
  <xdr:twoCellAnchor editAs="oneCell">
    <xdr:from>
      <xdr:col>11</xdr:col>
      <xdr:colOff>28575</xdr:colOff>
      <xdr:row>2</xdr:row>
      <xdr:rowOff>0</xdr:rowOff>
    </xdr:from>
    <xdr:to>
      <xdr:col>15</xdr:col>
      <xdr:colOff>323850</xdr:colOff>
      <xdr:row>6</xdr:row>
      <xdr:rowOff>66675</xdr:rowOff>
    </xdr:to>
    <xdr:pic>
      <xdr:nvPicPr>
        <xdr:cNvPr id="6" name="Label1"/>
        <xdr:cNvPicPr preferRelativeResize="1">
          <a:picLocks noChangeAspect="1"/>
        </xdr:cNvPicPr>
      </xdr:nvPicPr>
      <xdr:blipFill>
        <a:blip r:embed="rId6"/>
        <a:stretch>
          <a:fillRect/>
        </a:stretch>
      </xdr:blipFill>
      <xdr:spPr>
        <a:xfrm>
          <a:off x="5610225" y="323850"/>
          <a:ext cx="2571750" cy="7143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3248025</xdr:colOff>
      <xdr:row>29</xdr:row>
      <xdr:rowOff>85725</xdr:rowOff>
    </xdr:from>
    <xdr:to>
      <xdr:col>5</xdr:col>
      <xdr:colOff>4076700</xdr:colOff>
      <xdr:row>29</xdr:row>
      <xdr:rowOff>581025</xdr:rowOff>
    </xdr:to>
    <xdr:pic>
      <xdr:nvPicPr>
        <xdr:cNvPr id="1" name="zurückLAE"/>
        <xdr:cNvPicPr preferRelativeResize="1">
          <a:picLocks noChangeAspect="1"/>
        </xdr:cNvPicPr>
      </xdr:nvPicPr>
      <xdr:blipFill>
        <a:blip r:embed="rId1"/>
        <a:stretch>
          <a:fillRect/>
        </a:stretch>
      </xdr:blipFill>
      <xdr:spPr>
        <a:xfrm>
          <a:off x="9410700" y="6429375"/>
          <a:ext cx="828675" cy="495300"/>
        </a:xfrm>
        <a:prstGeom prst="rect">
          <a:avLst/>
        </a:prstGeom>
        <a:noFill/>
        <a:ln w="9525" cmpd="sng">
          <a:noFill/>
        </a:ln>
      </xdr:spPr>
    </xdr:pic>
    <xdr:clientData/>
  </xdr:twoCellAnchor>
  <xdr:twoCellAnchor editAs="oneCell">
    <xdr:from>
      <xdr:col>4</xdr:col>
      <xdr:colOff>85725</xdr:colOff>
      <xdr:row>6</xdr:row>
      <xdr:rowOff>114300</xdr:rowOff>
    </xdr:from>
    <xdr:to>
      <xdr:col>7</xdr:col>
      <xdr:colOff>47625</xdr:colOff>
      <xdr:row>26</xdr:row>
      <xdr:rowOff>0</xdr:rowOff>
    </xdr:to>
    <xdr:pic>
      <xdr:nvPicPr>
        <xdr:cNvPr id="2" name="Picture 12"/>
        <xdr:cNvPicPr preferRelativeResize="1">
          <a:picLocks noChangeAspect="1"/>
        </xdr:cNvPicPr>
      </xdr:nvPicPr>
      <xdr:blipFill>
        <a:blip r:embed="rId2"/>
        <a:srcRect t="1477" r="23625" b="40605"/>
        <a:stretch>
          <a:fillRect/>
        </a:stretch>
      </xdr:blipFill>
      <xdr:spPr>
        <a:xfrm>
          <a:off x="5991225" y="1857375"/>
          <a:ext cx="6000750" cy="3800475"/>
        </a:xfrm>
        <a:prstGeom prst="rect">
          <a:avLst/>
        </a:prstGeom>
        <a:noFill/>
        <a:ln w="1"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752475</xdr:colOff>
      <xdr:row>16</xdr:row>
      <xdr:rowOff>95250</xdr:rowOff>
    </xdr:from>
    <xdr:to>
      <xdr:col>33</xdr:col>
      <xdr:colOff>133350</xdr:colOff>
      <xdr:row>39</xdr:row>
      <xdr:rowOff>66675</xdr:rowOff>
    </xdr:to>
    <xdr:graphicFrame>
      <xdr:nvGraphicFramePr>
        <xdr:cNvPr id="1" name="Diagramm 8"/>
        <xdr:cNvGraphicFramePr/>
      </xdr:nvGraphicFramePr>
      <xdr:xfrm>
        <a:off x="3448050" y="3781425"/>
        <a:ext cx="9458325" cy="4352925"/>
      </xdr:xfrm>
      <a:graphic>
        <a:graphicData uri="http://schemas.openxmlformats.org/drawingml/2006/chart">
          <c:chart xmlns:c="http://schemas.openxmlformats.org/drawingml/2006/chart" r:id="rId1"/>
        </a:graphicData>
      </a:graphic>
    </xdr:graphicFrame>
    <xdr:clientData/>
  </xdr:twoCellAnchor>
  <xdr:twoCellAnchor editAs="oneCell">
    <xdr:from>
      <xdr:col>30</xdr:col>
      <xdr:colOff>685800</xdr:colOff>
      <xdr:row>5</xdr:row>
      <xdr:rowOff>19050</xdr:rowOff>
    </xdr:from>
    <xdr:to>
      <xdr:col>33</xdr:col>
      <xdr:colOff>114300</xdr:colOff>
      <xdr:row>7</xdr:row>
      <xdr:rowOff>9525</xdr:rowOff>
    </xdr:to>
    <xdr:pic>
      <xdr:nvPicPr>
        <xdr:cNvPr id="2" name="CommandButton1"/>
        <xdr:cNvPicPr preferRelativeResize="1">
          <a:picLocks noChangeAspect="1"/>
        </xdr:cNvPicPr>
      </xdr:nvPicPr>
      <xdr:blipFill>
        <a:blip r:embed="rId2"/>
        <a:stretch>
          <a:fillRect/>
        </a:stretch>
      </xdr:blipFill>
      <xdr:spPr>
        <a:xfrm>
          <a:off x="11172825" y="1419225"/>
          <a:ext cx="1714500" cy="561975"/>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oleObject" Target="../embeddings/oleObject_2_0.bin"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oleObject" Target="../embeddings/oleObject_6_0.bin" /><Relationship Id="rId2" Type="http://schemas.openxmlformats.org/officeDocument/2006/relationships/oleObject" Target="../embeddings/oleObject_6_1.bin" /><Relationship Id="rId3" Type="http://schemas.openxmlformats.org/officeDocument/2006/relationships/vmlDrawing" Target="../drawings/vmlDrawing2.vml" /><Relationship Id="rId4" Type="http://schemas.openxmlformats.org/officeDocument/2006/relationships/drawing" Target="../drawings/drawing7.xml" /><Relationship Id="rId5"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8.xml" /><Relationship Id="rId3"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Tabelle2"/>
  <dimension ref="C6:C6"/>
  <sheetViews>
    <sheetView showGridLines="0" tabSelected="1" showOutlineSymbols="0" zoomScalePageLayoutView="0" workbookViewId="0" topLeftCell="A1">
      <selection activeCell="B33" sqref="B33"/>
    </sheetView>
  </sheetViews>
  <sheetFormatPr defaultColWidth="11.421875" defaultRowHeight="12.75"/>
  <sheetData>
    <row r="6" ht="12.75">
      <c r="C6" s="111" t="s">
        <v>100</v>
      </c>
    </row>
  </sheetData>
  <sheetProtection password="DE6E" sheet="1" selectLockedCells="1" selectUnlockedCells="1"/>
  <printOptions/>
  <pageMargins left="0.787401575" right="0.787401575" top="0.984251969" bottom="0.984251969"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codeName="Tabelle3">
    <tabColor indexed="45"/>
  </sheetPr>
  <dimension ref="B1:R56"/>
  <sheetViews>
    <sheetView showGridLines="0" showRowColHeaders="0" showOutlineSymbols="0" zoomScalePageLayoutView="0" workbookViewId="0" topLeftCell="A1">
      <selection activeCell="B8" sqref="B8"/>
    </sheetView>
  </sheetViews>
  <sheetFormatPr defaultColWidth="11.421875" defaultRowHeight="12.75"/>
  <cols>
    <col min="2" max="2" width="36.7109375" style="0" customWidth="1"/>
    <col min="3" max="3" width="13.28125" style="5" customWidth="1"/>
    <col min="5" max="5" width="11.00390625" style="6" customWidth="1"/>
    <col min="6" max="6" width="12.8515625" style="3" customWidth="1"/>
    <col min="7" max="7" width="13.00390625" style="8" customWidth="1"/>
    <col min="8" max="8" width="13.57421875" style="0" customWidth="1"/>
    <col min="10" max="10" width="11.421875" style="0" customWidth="1"/>
    <col min="11" max="16" width="11.421875" style="0" hidden="1" customWidth="1"/>
  </cols>
  <sheetData>
    <row r="1" ht="12.75">
      <c r="P1" s="16">
        <v>100</v>
      </c>
    </row>
    <row r="2" spans="5:12" ht="12.75">
      <c r="E2" s="19"/>
      <c r="K2" s="1">
        <f aca="true" t="shared" si="0" ref="K2:K22">C8/$P$1*L2</f>
        <v>0</v>
      </c>
      <c r="L2" s="1">
        <f>IF(D8&lt;&gt;"",POWER(10,D8/10),0)</f>
        <v>0</v>
      </c>
    </row>
    <row r="3" spans="2:16" ht="12.75">
      <c r="B3" s="38"/>
      <c r="C3" s="39"/>
      <c r="D3" s="38"/>
      <c r="E3" s="20"/>
      <c r="K3" s="1">
        <f t="shared" si="0"/>
        <v>0</v>
      </c>
      <c r="L3" s="1">
        <f>IF(D9&lt;&gt;"",POWER(10,D9/10),0)</f>
        <v>0</v>
      </c>
      <c r="N3">
        <v>8</v>
      </c>
      <c r="O3" t="s">
        <v>1</v>
      </c>
      <c r="P3" s="37"/>
    </row>
    <row r="4" spans="2:16" ht="12.75">
      <c r="B4" s="38"/>
      <c r="C4" s="39"/>
      <c r="D4" s="38"/>
      <c r="E4" s="20"/>
      <c r="F4" s="10"/>
      <c r="K4" s="1">
        <f t="shared" si="0"/>
        <v>0</v>
      </c>
      <c r="L4" s="1">
        <f aca="true" t="shared" si="1" ref="L4:L22">IF(D10&lt;&gt;"",POWER(10,D10/10),0)</f>
        <v>0</v>
      </c>
      <c r="N4">
        <v>480</v>
      </c>
      <c r="O4" t="s">
        <v>3</v>
      </c>
      <c r="P4" s="37"/>
    </row>
    <row r="5" spans="2:15" ht="12.75">
      <c r="B5" s="38"/>
      <c r="C5" s="39"/>
      <c r="D5" s="38"/>
      <c r="E5" s="20"/>
      <c r="K5" s="1">
        <f t="shared" si="0"/>
        <v>0</v>
      </c>
      <c r="L5" s="1">
        <f t="shared" si="1"/>
        <v>0</v>
      </c>
      <c r="N5" s="6">
        <v>40</v>
      </c>
      <c r="O5" s="6" t="s">
        <v>1</v>
      </c>
    </row>
    <row r="6" spans="2:15" ht="12.75">
      <c r="B6" s="38"/>
      <c r="C6" s="39"/>
      <c r="D6" s="38"/>
      <c r="E6" s="20"/>
      <c r="K6" s="1">
        <f t="shared" si="0"/>
        <v>0</v>
      </c>
      <c r="L6" s="1">
        <f t="shared" si="1"/>
        <v>0</v>
      </c>
      <c r="N6" s="6">
        <v>2400</v>
      </c>
      <c r="O6" s="6" t="s">
        <v>3</v>
      </c>
    </row>
    <row r="7" spans="2:15" ht="12.75">
      <c r="B7" s="116" t="s">
        <v>19</v>
      </c>
      <c r="C7" s="117" t="str">
        <f>IF(P1&lt;100,"Stunden",IF(P1&gt;100,"Minuten","Zeitanteil in %"))</f>
        <v>Zeitanteil in %</v>
      </c>
      <c r="D7" s="118" t="s">
        <v>20</v>
      </c>
      <c r="E7" s="20"/>
      <c r="F7" s="11"/>
      <c r="G7" s="9"/>
      <c r="H7" s="2"/>
      <c r="K7" s="1">
        <f t="shared" si="0"/>
        <v>0</v>
      </c>
      <c r="L7" s="1">
        <f t="shared" si="1"/>
        <v>0</v>
      </c>
      <c r="N7">
        <v>100</v>
      </c>
      <c r="O7" s="7" t="s">
        <v>2</v>
      </c>
    </row>
    <row r="8" spans="2:12" ht="12.75">
      <c r="B8" s="21"/>
      <c r="C8" s="22"/>
      <c r="D8" s="119"/>
      <c r="E8" s="20"/>
      <c r="F8" s="11"/>
      <c r="G8" s="9"/>
      <c r="H8" s="2"/>
      <c r="K8" s="1">
        <f t="shared" si="0"/>
        <v>0</v>
      </c>
      <c r="L8" s="1">
        <f t="shared" si="1"/>
        <v>0</v>
      </c>
    </row>
    <row r="9" spans="2:12" ht="12.75">
      <c r="B9" s="21"/>
      <c r="C9" s="22"/>
      <c r="D9" s="119"/>
      <c r="E9" s="20"/>
      <c r="K9" s="1">
        <f t="shared" si="0"/>
        <v>0</v>
      </c>
      <c r="L9" s="1">
        <f t="shared" si="1"/>
        <v>0</v>
      </c>
    </row>
    <row r="10" spans="2:14" ht="12.75">
      <c r="B10" s="21"/>
      <c r="C10" s="22"/>
      <c r="D10" s="119"/>
      <c r="E10" s="20"/>
      <c r="F10" s="24" t="s">
        <v>11</v>
      </c>
      <c r="K10" s="1">
        <f t="shared" si="0"/>
        <v>0</v>
      </c>
      <c r="L10" s="1">
        <f t="shared" si="1"/>
        <v>0</v>
      </c>
      <c r="N10" s="6"/>
    </row>
    <row r="11" spans="2:12" ht="12.75">
      <c r="B11" s="21"/>
      <c r="C11" s="22"/>
      <c r="D11" s="119"/>
      <c r="E11" s="20"/>
      <c r="K11" s="1">
        <f t="shared" si="0"/>
        <v>0</v>
      </c>
      <c r="L11" s="1">
        <f t="shared" si="1"/>
        <v>0</v>
      </c>
    </row>
    <row r="12" spans="2:12" ht="12.75">
      <c r="B12" s="18"/>
      <c r="C12" s="112"/>
      <c r="D12" s="119"/>
      <c r="E12" s="20"/>
      <c r="F12" s="32"/>
      <c r="G12" s="33"/>
      <c r="H12" s="34" t="s">
        <v>12</v>
      </c>
      <c r="K12" s="1">
        <f t="shared" si="0"/>
        <v>0</v>
      </c>
      <c r="L12" s="1">
        <f t="shared" si="1"/>
        <v>0</v>
      </c>
    </row>
    <row r="13" spans="2:12" ht="12.75">
      <c r="B13" s="18"/>
      <c r="C13" s="22"/>
      <c r="D13" s="119"/>
      <c r="E13" s="20"/>
      <c r="F13" s="32"/>
      <c r="G13" s="33"/>
      <c r="H13" s="34"/>
      <c r="K13" s="1">
        <f t="shared" si="0"/>
        <v>0</v>
      </c>
      <c r="L13" s="1">
        <f t="shared" si="1"/>
        <v>0</v>
      </c>
    </row>
    <row r="14" spans="2:12" ht="12.75">
      <c r="B14" s="21"/>
      <c r="C14" s="22"/>
      <c r="D14" s="119"/>
      <c r="E14" s="20"/>
      <c r="F14" s="30"/>
      <c r="G14" s="31"/>
      <c r="H14" s="35" t="s">
        <v>13</v>
      </c>
      <c r="K14" s="1">
        <f t="shared" si="0"/>
        <v>0</v>
      </c>
      <c r="L14" s="1">
        <f t="shared" si="1"/>
        <v>0</v>
      </c>
    </row>
    <row r="15" spans="2:12" ht="12.75">
      <c r="B15" s="21"/>
      <c r="C15" s="22"/>
      <c r="D15" s="119"/>
      <c r="E15" s="20"/>
      <c r="F15" s="30"/>
      <c r="G15" s="31"/>
      <c r="H15" s="35"/>
      <c r="K15" s="1">
        <f t="shared" si="0"/>
        <v>0</v>
      </c>
      <c r="L15" s="1">
        <f t="shared" si="1"/>
        <v>0</v>
      </c>
    </row>
    <row r="16" spans="2:12" ht="12.75">
      <c r="B16" s="21"/>
      <c r="C16" s="22"/>
      <c r="D16" s="119"/>
      <c r="E16" s="20"/>
      <c r="F16" s="28"/>
      <c r="G16" s="29"/>
      <c r="H16" s="36" t="s">
        <v>14</v>
      </c>
      <c r="K16" s="1">
        <f t="shared" si="0"/>
        <v>0</v>
      </c>
      <c r="L16" s="1">
        <f t="shared" si="1"/>
        <v>0</v>
      </c>
    </row>
    <row r="17" spans="2:12" ht="12.75">
      <c r="B17" s="21"/>
      <c r="C17" s="22"/>
      <c r="D17" s="119"/>
      <c r="E17" s="20"/>
      <c r="K17" s="1">
        <f t="shared" si="0"/>
        <v>0</v>
      </c>
      <c r="L17" s="1">
        <f t="shared" si="1"/>
        <v>0</v>
      </c>
    </row>
    <row r="18" spans="2:12" ht="12.75">
      <c r="B18" s="18"/>
      <c r="C18" s="22"/>
      <c r="D18" s="119"/>
      <c r="E18" s="20"/>
      <c r="K18" s="1">
        <f t="shared" si="0"/>
        <v>0</v>
      </c>
      <c r="L18" s="1">
        <f t="shared" si="1"/>
        <v>0</v>
      </c>
    </row>
    <row r="19" spans="2:12" ht="12.75">
      <c r="B19" s="18"/>
      <c r="C19" s="22"/>
      <c r="D19" s="119"/>
      <c r="E19" s="20"/>
      <c r="K19" s="1">
        <f t="shared" si="0"/>
        <v>0</v>
      </c>
      <c r="L19" s="1">
        <f t="shared" si="1"/>
        <v>0</v>
      </c>
    </row>
    <row r="20" spans="2:12" ht="12.75">
      <c r="B20" s="18"/>
      <c r="C20" s="22"/>
      <c r="D20" s="119"/>
      <c r="E20" s="20"/>
      <c r="J20" s="111"/>
      <c r="K20" s="1">
        <f t="shared" si="0"/>
        <v>0</v>
      </c>
      <c r="L20" s="1">
        <f t="shared" si="1"/>
        <v>0</v>
      </c>
    </row>
    <row r="21" spans="2:12" ht="12.75">
      <c r="B21" s="18"/>
      <c r="C21" s="22"/>
      <c r="D21" s="119"/>
      <c r="E21" s="20"/>
      <c r="J21" s="111"/>
      <c r="K21" s="1">
        <f t="shared" si="0"/>
        <v>0</v>
      </c>
      <c r="L21" s="1">
        <f t="shared" si="1"/>
        <v>0</v>
      </c>
    </row>
    <row r="22" spans="2:12" ht="12.75">
      <c r="B22" s="18"/>
      <c r="C22" s="22"/>
      <c r="D22" s="119"/>
      <c r="E22" s="20"/>
      <c r="K22" s="1">
        <f t="shared" si="0"/>
        <v>0</v>
      </c>
      <c r="L22" s="1">
        <f t="shared" si="1"/>
        <v>0</v>
      </c>
    </row>
    <row r="23" spans="2:12" ht="12.75">
      <c r="B23" s="18"/>
      <c r="C23" s="22"/>
      <c r="D23" s="119"/>
      <c r="E23" s="20"/>
      <c r="K23" s="1"/>
      <c r="L23" s="1"/>
    </row>
    <row r="24" spans="2:4" ht="12.75">
      <c r="B24" s="18"/>
      <c r="C24" s="22"/>
      <c r="D24" s="119"/>
    </row>
    <row r="25" spans="2:12" ht="12.75">
      <c r="B25" s="18"/>
      <c r="C25" s="22"/>
      <c r="D25" s="119"/>
      <c r="E25" s="20"/>
      <c r="K25" s="1"/>
      <c r="L25" s="1"/>
    </row>
    <row r="26" spans="2:11" ht="12.75">
      <c r="B26" s="18"/>
      <c r="C26" s="22"/>
      <c r="D26" s="119"/>
      <c r="K26" s="1" t="e">
        <f>10*LOG10(SUM(K2:K23))</f>
        <v>#NUM!</v>
      </c>
    </row>
    <row r="27" spans="2:4" ht="12.75">
      <c r="B27" s="18"/>
      <c r="C27" s="22"/>
      <c r="D27" s="119"/>
    </row>
    <row r="28" spans="2:4" ht="12.75">
      <c r="B28" s="18"/>
      <c r="C28" s="22"/>
      <c r="D28" s="119"/>
    </row>
    <row r="29" spans="2:9" ht="2.25" customHeight="1">
      <c r="B29" s="6"/>
      <c r="C29" s="40"/>
      <c r="D29" s="41"/>
      <c r="I29" s="26"/>
    </row>
    <row r="30" spans="3:4" ht="12.75">
      <c r="C30" s="110" t="str">
        <f>IF(P1&lt;100,"Summe Stunden",IF(P1&gt;100,"Summe Minuten","Zeitanteil in %"))</f>
        <v>Zeitanteil in %</v>
      </c>
      <c r="D30" s="12" t="str">
        <f>IF(OR(P1=40,P1=2400),"LEX,40h","LEX,8h")</f>
        <v>LEX,8h</v>
      </c>
    </row>
    <row r="31" spans="2:18" ht="12.75">
      <c r="B31" s="15"/>
      <c r="C31" s="13">
        <f>SUM(C8:C28)</f>
        <v>0</v>
      </c>
      <c r="D31" s="14" t="str">
        <f>IF(ISERROR(K26)," ",K26)</f>
        <v> </v>
      </c>
      <c r="R31" t="s">
        <v>0</v>
      </c>
    </row>
    <row r="56" ht="12.75">
      <c r="C56" s="17"/>
    </row>
  </sheetData>
  <sheetProtection password="DE6E" sheet="1" formatCells="0" selectLockedCells="1"/>
  <dataValidations count="3">
    <dataValidation type="whole" operator="lessThanOrEqual" allowBlank="1" showInputMessage="1" showErrorMessage="1" errorTitle="Ungültige Eingabe" error="Bitte geben Sie eine Zahl zwischen 0 und 160 ein" sqref="D29">
      <formula1>160</formula1>
    </dataValidation>
    <dataValidation type="decimal" allowBlank="1" showInputMessage="1" showErrorMessage="1" errorTitle="Ungültige Eingabe" error="Bitte geben Sie eine Zahl kleiner gleich 160 ein" sqref="D8:D28">
      <formula1>0</formula1>
      <formula2>160</formula2>
    </dataValidation>
    <dataValidation type="custom" allowBlank="1" showInputMessage="1" showErrorMessage="1" errorTitle="Ungültige Eingabe" error="Maximalwert überschritten!&#10;&#10;Mögliche Gesamtexposition&#10;pro Tag:        24 Stunden (bzw. 1440 Minuten)&#10;pro Woche:   84 Stunden (bzw. 5040 Minuten)" sqref="C8:C28">
      <formula1>IF(OR(AND($P$1=8,C8&gt;=0,SUM($C$8:$C$28)&lt;=24),AND($P$1=480,C8&gt;=0,SUM($C$8:$C$28)&lt;=1440),AND($P$1=40,C8&gt;=0,SUM($C$8:$C$28)&lt;=84),AND($P$1=2400,C8&gt;=0,SUM($C$8:$C$28)&lt;=5040),AND($P$1=100,C8&gt;=0,SUM($C$8:$C$28)&lt;=100)),TRUE,FALSE)</formula1>
    </dataValidation>
  </dataValidations>
  <printOptions/>
  <pageMargins left="0.787401575" right="0.787401575" top="0.984251969" bottom="0.984251969" header="0.4921259845" footer="0.4921259845"/>
  <pageSetup horizontalDpi="600" verticalDpi="600" orientation="portrait" paperSize="9" r:id="rId2"/>
  <headerFooter alignWithMargins="0">
    <oddHeader>&amp;CIFA-Rechenhilfen zur Lärmbelastung
Lärmexpositionsrechner</oddHeader>
    <oddFooter>&amp;L&amp;D &amp;T</oddFooter>
  </headerFooter>
  <drawing r:id="rId1"/>
</worksheet>
</file>

<file path=xl/worksheets/sheet3.xml><?xml version="1.0" encoding="utf-8"?>
<worksheet xmlns="http://schemas.openxmlformats.org/spreadsheetml/2006/main" xmlns:r="http://schemas.openxmlformats.org/officeDocument/2006/relationships">
  <sheetPr codeName="Tabelle1"/>
  <dimension ref="B1:B22"/>
  <sheetViews>
    <sheetView showGridLines="0" showRowColHeaders="0" showZeros="0" showOutlineSymbols="0" zoomScalePageLayoutView="0" workbookViewId="0" topLeftCell="A1">
      <selection activeCell="C4" sqref="C4"/>
    </sheetView>
  </sheetViews>
  <sheetFormatPr defaultColWidth="11.421875" defaultRowHeight="12.75"/>
  <cols>
    <col min="1" max="1" width="5.28125" style="0" customWidth="1"/>
    <col min="2" max="2" width="78.7109375" style="0" customWidth="1"/>
  </cols>
  <sheetData>
    <row r="1" ht="15.75">
      <c r="B1" s="27" t="s">
        <v>37</v>
      </c>
    </row>
    <row r="3" ht="25.5">
      <c r="B3" s="23" t="s">
        <v>26</v>
      </c>
    </row>
    <row r="4" ht="38.25">
      <c r="B4" s="23" t="s">
        <v>15</v>
      </c>
    </row>
    <row r="5" ht="12.75">
      <c r="B5" t="s">
        <v>4</v>
      </c>
    </row>
    <row r="11" ht="15.75">
      <c r="B11" t="s">
        <v>7</v>
      </c>
    </row>
    <row r="12" ht="15.75">
      <c r="B12" t="s">
        <v>6</v>
      </c>
    </row>
    <row r="13" ht="15.75">
      <c r="B13" t="s">
        <v>18</v>
      </c>
    </row>
    <row r="14" ht="12.75">
      <c r="B14" t="s">
        <v>5</v>
      </c>
    </row>
    <row r="16" ht="12.75">
      <c r="B16" s="25" t="s">
        <v>8</v>
      </c>
    </row>
    <row r="18" ht="38.25">
      <c r="B18" s="23" t="s">
        <v>27</v>
      </c>
    </row>
    <row r="19" ht="12.75">
      <c r="B19" s="23" t="s">
        <v>16</v>
      </c>
    </row>
    <row r="20" ht="25.5">
      <c r="B20" s="23" t="s">
        <v>17</v>
      </c>
    </row>
    <row r="21" ht="25.5">
      <c r="B21" s="23" t="s">
        <v>9</v>
      </c>
    </row>
    <row r="22" ht="12.75">
      <c r="B22" s="23" t="s">
        <v>10</v>
      </c>
    </row>
  </sheetData>
  <sheetProtection password="DE6E" sheet="1" selectLockedCells="1" selectUnlockedCells="1"/>
  <printOptions/>
  <pageMargins left="0.787401575" right="0.787401575" top="0.984251969" bottom="0.984251969" header="0.4921259845" footer="0.4921259845"/>
  <pageSetup horizontalDpi="600" verticalDpi="600" orientation="portrait" paperSize="9" r:id="rId4"/>
  <drawing r:id="rId3"/>
  <legacyDrawing r:id="rId2"/>
  <oleObjects>
    <oleObject progId="Equation.3" shapeId="928638" r:id="rId1"/>
  </oleObjects>
</worksheet>
</file>

<file path=xl/worksheets/sheet4.xml><?xml version="1.0" encoding="utf-8"?>
<worksheet xmlns="http://schemas.openxmlformats.org/spreadsheetml/2006/main" xmlns:r="http://schemas.openxmlformats.org/officeDocument/2006/relationships">
  <sheetPr codeName="Tabelle4">
    <tabColor indexed="45"/>
  </sheetPr>
  <dimension ref="A2:T48"/>
  <sheetViews>
    <sheetView showGridLines="0" showRowColHeaders="0" showOutlineSymbols="0" zoomScalePageLayoutView="0" workbookViewId="0" topLeftCell="A1">
      <selection activeCell="C3" sqref="C3"/>
    </sheetView>
  </sheetViews>
  <sheetFormatPr defaultColWidth="11.421875" defaultRowHeight="12.75"/>
  <cols>
    <col min="1" max="1" width="5.7109375" style="0" customWidth="1"/>
    <col min="2" max="2" width="12.421875" style="37" customWidth="1"/>
    <col min="5" max="5" width="19.28125" style="48" customWidth="1"/>
    <col min="6" max="6" width="14.421875" style="3" customWidth="1"/>
    <col min="7" max="7" width="22.421875" style="8" customWidth="1"/>
    <col min="13" max="15" width="11.57421875" style="0" hidden="1" customWidth="1"/>
  </cols>
  <sheetData>
    <row r="1" ht="12.75"/>
    <row r="2" spans="2:15" ht="12.75">
      <c r="B2" s="42"/>
      <c r="C2" s="121" t="s">
        <v>20</v>
      </c>
      <c r="D2" s="121" t="s">
        <v>20</v>
      </c>
      <c r="E2" s="19"/>
      <c r="M2" s="1"/>
      <c r="N2" s="1">
        <f aca="true" t="shared" si="0" ref="N2:N23">IF(C3&lt;&gt;"",POWER(10,C3/10),0)</f>
        <v>0</v>
      </c>
      <c r="O2" s="1">
        <f aca="true" t="shared" si="1" ref="O2:O23">IF(D3&lt;&gt;"",POWER(10,D3/10),0)</f>
        <v>0</v>
      </c>
    </row>
    <row r="3" spans="2:15" ht="12.75">
      <c r="B3" s="43"/>
      <c r="C3" s="122"/>
      <c r="D3" s="119"/>
      <c r="E3" s="20"/>
      <c r="M3" s="1"/>
      <c r="N3" s="1">
        <f t="shared" si="0"/>
        <v>0</v>
      </c>
      <c r="O3" s="1">
        <f t="shared" si="1"/>
        <v>0</v>
      </c>
    </row>
    <row r="4" spans="2:18" ht="12.75">
      <c r="B4" s="43"/>
      <c r="C4" s="122"/>
      <c r="D4" s="119"/>
      <c r="E4" s="20"/>
      <c r="F4" s="10"/>
      <c r="M4" s="1"/>
      <c r="N4" s="1">
        <f t="shared" si="0"/>
        <v>0</v>
      </c>
      <c r="O4" s="1">
        <f t="shared" si="1"/>
        <v>0</v>
      </c>
      <c r="R4" s="37"/>
    </row>
    <row r="5" spans="2:15" ht="12.75">
      <c r="B5" s="43"/>
      <c r="C5" s="122"/>
      <c r="D5" s="119"/>
      <c r="E5" s="20"/>
      <c r="M5" s="1"/>
      <c r="N5" s="1">
        <f t="shared" si="0"/>
        <v>0</v>
      </c>
      <c r="O5" s="1">
        <f t="shared" si="1"/>
        <v>0</v>
      </c>
    </row>
    <row r="6" spans="2:17" ht="12.75">
      <c r="B6" s="43"/>
      <c r="C6" s="122"/>
      <c r="D6" s="119"/>
      <c r="E6" s="20"/>
      <c r="M6" s="1"/>
      <c r="N6" s="1">
        <f t="shared" si="0"/>
        <v>0</v>
      </c>
      <c r="O6" s="1">
        <f t="shared" si="1"/>
        <v>0</v>
      </c>
      <c r="Q6" s="7"/>
    </row>
    <row r="7" spans="2:15" ht="12.75">
      <c r="B7" s="43"/>
      <c r="C7" s="122"/>
      <c r="D7" s="119"/>
      <c r="E7" s="20"/>
      <c r="G7" s="9"/>
      <c r="H7" s="2"/>
      <c r="I7" s="2"/>
      <c r="M7" s="1"/>
      <c r="N7" s="1">
        <f t="shared" si="0"/>
        <v>0</v>
      </c>
      <c r="O7" s="1">
        <f t="shared" si="1"/>
        <v>0</v>
      </c>
    </row>
    <row r="8" spans="2:15" ht="12.75">
      <c r="B8" s="43"/>
      <c r="C8" s="122"/>
      <c r="D8" s="119"/>
      <c r="E8" s="20"/>
      <c r="G8" s="9"/>
      <c r="H8" s="2"/>
      <c r="I8" s="2"/>
      <c r="M8" s="1"/>
      <c r="N8" s="1">
        <f t="shared" si="0"/>
        <v>0</v>
      </c>
      <c r="O8" s="1">
        <f t="shared" si="1"/>
        <v>0</v>
      </c>
    </row>
    <row r="9" spans="2:15" ht="12.75">
      <c r="B9" s="43"/>
      <c r="C9" s="122"/>
      <c r="D9" s="119"/>
      <c r="E9" s="20"/>
      <c r="M9" s="1"/>
      <c r="N9" s="1">
        <f t="shared" si="0"/>
        <v>0</v>
      </c>
      <c r="O9" s="1">
        <f t="shared" si="1"/>
        <v>0</v>
      </c>
    </row>
    <row r="10" spans="2:15" ht="12.75">
      <c r="B10" s="43"/>
      <c r="C10" s="122"/>
      <c r="D10" s="119"/>
      <c r="E10" s="20"/>
      <c r="M10" s="1"/>
      <c r="N10" s="1">
        <f t="shared" si="0"/>
        <v>0</v>
      </c>
      <c r="O10" s="1">
        <f t="shared" si="1"/>
        <v>0</v>
      </c>
    </row>
    <row r="11" spans="2:15" ht="12.75">
      <c r="B11" s="43"/>
      <c r="C11" s="122"/>
      <c r="D11" s="119"/>
      <c r="E11" s="20"/>
      <c r="M11" s="1"/>
      <c r="N11" s="1">
        <f t="shared" si="0"/>
        <v>0</v>
      </c>
      <c r="O11" s="1">
        <f t="shared" si="1"/>
        <v>0</v>
      </c>
    </row>
    <row r="12" spans="2:15" ht="12.75">
      <c r="B12" s="43"/>
      <c r="C12" s="122"/>
      <c r="D12" s="119"/>
      <c r="E12" s="20"/>
      <c r="M12" s="1"/>
      <c r="N12" s="1">
        <f t="shared" si="0"/>
        <v>0</v>
      </c>
      <c r="O12" s="1">
        <f t="shared" si="1"/>
        <v>0</v>
      </c>
    </row>
    <row r="13" spans="2:15" ht="12.75">
      <c r="B13" s="43"/>
      <c r="C13" s="122"/>
      <c r="D13" s="119"/>
      <c r="E13" s="20"/>
      <c r="F13" s="44" t="s">
        <v>21</v>
      </c>
      <c r="M13" s="1"/>
      <c r="N13" s="1">
        <f t="shared" si="0"/>
        <v>0</v>
      </c>
      <c r="O13" s="1">
        <f t="shared" si="1"/>
        <v>0</v>
      </c>
    </row>
    <row r="14" spans="2:15" ht="12.75">
      <c r="B14" s="43"/>
      <c r="C14" s="119"/>
      <c r="D14" s="119"/>
      <c r="E14" s="20"/>
      <c r="F14" s="44" t="s">
        <v>22</v>
      </c>
      <c r="M14" s="1"/>
      <c r="N14" s="1">
        <f t="shared" si="0"/>
        <v>0</v>
      </c>
      <c r="O14" s="1">
        <f t="shared" si="1"/>
        <v>0</v>
      </c>
    </row>
    <row r="15" spans="2:15" ht="12.75">
      <c r="B15" s="43"/>
      <c r="C15" s="119"/>
      <c r="D15" s="119"/>
      <c r="E15" s="20"/>
      <c r="M15" s="1"/>
      <c r="N15" s="1">
        <f t="shared" si="0"/>
        <v>0</v>
      </c>
      <c r="O15" s="1">
        <f t="shared" si="1"/>
        <v>0</v>
      </c>
    </row>
    <row r="16" spans="2:15" ht="12.75">
      <c r="B16" s="43"/>
      <c r="C16" s="119"/>
      <c r="D16" s="119"/>
      <c r="E16" s="20"/>
      <c r="M16" s="1"/>
      <c r="N16" s="1">
        <f t="shared" si="0"/>
        <v>0</v>
      </c>
      <c r="O16" s="1">
        <f t="shared" si="1"/>
        <v>0</v>
      </c>
    </row>
    <row r="17" spans="2:15" ht="12.75">
      <c r="B17" s="43"/>
      <c r="C17" s="119"/>
      <c r="D17" s="119"/>
      <c r="E17" s="20"/>
      <c r="M17" s="1"/>
      <c r="N17" s="1">
        <f t="shared" si="0"/>
        <v>0</v>
      </c>
      <c r="O17" s="1">
        <f t="shared" si="1"/>
        <v>0</v>
      </c>
    </row>
    <row r="18" spans="2:15" ht="12.75">
      <c r="B18" s="43"/>
      <c r="C18" s="119"/>
      <c r="D18" s="119"/>
      <c r="E18" s="20"/>
      <c r="M18" s="1"/>
      <c r="N18" s="1">
        <f t="shared" si="0"/>
        <v>0</v>
      </c>
      <c r="O18" s="1">
        <f t="shared" si="1"/>
        <v>0</v>
      </c>
    </row>
    <row r="19" spans="2:15" ht="12.75">
      <c r="B19" s="43"/>
      <c r="C19" s="119"/>
      <c r="D19" s="119"/>
      <c r="E19" s="20"/>
      <c r="M19" s="1"/>
      <c r="N19" s="1">
        <f t="shared" si="0"/>
        <v>0</v>
      </c>
      <c r="O19" s="1">
        <f t="shared" si="1"/>
        <v>0</v>
      </c>
    </row>
    <row r="20" spans="2:15" ht="12.75">
      <c r="B20" s="43"/>
      <c r="C20" s="119"/>
      <c r="D20" s="119"/>
      <c r="E20" s="20"/>
      <c r="M20" s="1"/>
      <c r="N20" s="1">
        <f t="shared" si="0"/>
        <v>0</v>
      </c>
      <c r="O20" s="1">
        <f t="shared" si="1"/>
        <v>0</v>
      </c>
    </row>
    <row r="21" spans="2:15" ht="12.75">
      <c r="B21" s="43"/>
      <c r="C21" s="119"/>
      <c r="D21" s="119"/>
      <c r="E21" s="20"/>
      <c r="M21" s="1"/>
      <c r="N21" s="1">
        <f t="shared" si="0"/>
        <v>0</v>
      </c>
      <c r="O21" s="1">
        <f t="shared" si="1"/>
        <v>0</v>
      </c>
    </row>
    <row r="22" spans="2:15" ht="12.75">
      <c r="B22" s="43"/>
      <c r="C22" s="119"/>
      <c r="D22" s="119"/>
      <c r="E22" s="20"/>
      <c r="M22" s="1"/>
      <c r="N22" s="1">
        <f t="shared" si="0"/>
        <v>0</v>
      </c>
      <c r="O22" s="1">
        <f t="shared" si="1"/>
        <v>0</v>
      </c>
    </row>
    <row r="23" spans="1:15" ht="12.75">
      <c r="A23" s="10" t="s">
        <v>23</v>
      </c>
      <c r="B23" s="45">
        <f>COUNT(C3:D23)</f>
        <v>0</v>
      </c>
      <c r="C23" s="119"/>
      <c r="D23" s="119"/>
      <c r="E23" s="20"/>
      <c r="M23" s="1"/>
      <c r="N23" s="1">
        <f t="shared" si="0"/>
        <v>0</v>
      </c>
      <c r="O23" s="1">
        <f t="shared" si="1"/>
        <v>0</v>
      </c>
    </row>
    <row r="24" ht="12.75"/>
    <row r="25" spans="2:9" ht="12.75">
      <c r="B25" s="46" t="s">
        <v>24</v>
      </c>
      <c r="C25" s="14" t="str">
        <f>IF(ISERROR(M26)," ",M26)</f>
        <v> </v>
      </c>
      <c r="D25" s="47"/>
      <c r="I25" s="17"/>
    </row>
    <row r="26" spans="2:14" ht="12.75">
      <c r="B26" s="46"/>
      <c r="M26" s="1" t="e">
        <f>10*LOG10(SUM(N2:O23)/COUNT(C3:D23))</f>
        <v>#DIV/0!</v>
      </c>
      <c r="N26" s="1" t="e">
        <f>10*LOG10(SUM(N2:O23))</f>
        <v>#NUM!</v>
      </c>
    </row>
    <row r="27" spans="2:4" ht="12.75">
      <c r="B27" s="46" t="s">
        <v>25</v>
      </c>
      <c r="C27" s="14" t="str">
        <f>IF(ISERROR(N26)," ",N26)</f>
        <v> </v>
      </c>
      <c r="D27" s="47"/>
    </row>
    <row r="29" spans="2:9" ht="12.75">
      <c r="B29" t="s">
        <v>28</v>
      </c>
      <c r="I29" s="26"/>
    </row>
    <row r="30" spans="2:3" ht="12.75">
      <c r="B30" s="55" t="s">
        <v>74</v>
      </c>
      <c r="C30" s="123" t="str">
        <f>IF(ISERROR(M26)," ",AVERAGE(C3:D23))</f>
        <v> </v>
      </c>
    </row>
    <row r="31" spans="2:20" ht="12.75">
      <c r="B31" s="55" t="s">
        <v>75</v>
      </c>
      <c r="C31" s="123" t="str">
        <f>IF(COUNT(C3:D23)&lt;3," ",STDEV(C3:D23))</f>
        <v> </v>
      </c>
      <c r="T31" t="s">
        <v>0</v>
      </c>
    </row>
    <row r="48" ht="12.75">
      <c r="C48" s="26"/>
    </row>
  </sheetData>
  <sheetProtection password="DE6E" sheet="1" formatCells="0" selectLockedCells="1"/>
  <dataValidations count="1">
    <dataValidation type="decimal" allowBlank="1" showInputMessage="1" showErrorMessage="1" errorTitle="Ungültige Eingabe" error="Bitte geben Sie einen Wert zwischen 0 und 160 ein" sqref="C3:D23">
      <formula1>0</formula1>
      <formula2>160</formula2>
    </dataValidation>
  </dataValidations>
  <printOptions/>
  <pageMargins left="0.7874015748031497" right="0.7874015748031497" top="0.984251968503937" bottom="0.984251968503937" header="0.5118110236220472" footer="0.5118110236220472"/>
  <pageSetup horizontalDpi="600" verticalDpi="600" orientation="portrait" paperSize="9" r:id="rId2"/>
  <headerFooter alignWithMargins="0">
    <oddHeader>&amp;CIFA-Rechenhilfen zur Lärmbelastung
Pegel mitteln und addieren</oddHeader>
    <oddFooter>&amp;L&amp;D &amp;T</oddFooter>
  </headerFooter>
  <drawing r:id="rId1"/>
</worksheet>
</file>

<file path=xl/worksheets/sheet5.xml><?xml version="1.0" encoding="utf-8"?>
<worksheet xmlns="http://schemas.openxmlformats.org/spreadsheetml/2006/main" xmlns:r="http://schemas.openxmlformats.org/officeDocument/2006/relationships">
  <sheetPr codeName="Tabelle7">
    <tabColor indexed="45"/>
  </sheetPr>
  <dimension ref="B1:R54"/>
  <sheetViews>
    <sheetView showGridLines="0" showRowColHeaders="0" showOutlineSymbols="0" zoomScalePageLayoutView="0" workbookViewId="0" topLeftCell="A1">
      <selection activeCell="C9" sqref="C9"/>
    </sheetView>
  </sheetViews>
  <sheetFormatPr defaultColWidth="11.421875" defaultRowHeight="12.75"/>
  <cols>
    <col min="2" max="2" width="23.140625" style="46" customWidth="1"/>
    <col min="3" max="3" width="8.140625" style="60" customWidth="1"/>
    <col min="4" max="4" width="11.57421875" style="37" customWidth="1"/>
    <col min="5" max="5" width="11.00390625" style="48" customWidth="1"/>
    <col min="6" max="6" width="6.57421875" style="54" customWidth="1"/>
    <col min="7" max="7" width="13.00390625" style="8" customWidth="1"/>
    <col min="8" max="8" width="13.57421875" style="0" customWidth="1"/>
  </cols>
  <sheetData>
    <row r="1" ht="12.75">
      <c r="P1" s="37"/>
    </row>
    <row r="2" spans="5:12" ht="12.75">
      <c r="E2" s="19"/>
      <c r="K2" s="1"/>
      <c r="L2" s="1"/>
    </row>
    <row r="3" spans="2:16" ht="12.75">
      <c r="B3" s="55"/>
      <c r="C3" s="61"/>
      <c r="D3" s="20"/>
      <c r="E3" s="20"/>
      <c r="K3" s="1"/>
      <c r="L3" s="1"/>
      <c r="P3" s="37"/>
    </row>
    <row r="4" spans="2:16" ht="12.75">
      <c r="B4" s="55"/>
      <c r="C4" s="61"/>
      <c r="D4" s="20"/>
      <c r="E4" s="20"/>
      <c r="F4" s="46"/>
      <c r="K4" s="1"/>
      <c r="L4" s="1"/>
      <c r="P4" s="37"/>
    </row>
    <row r="5" spans="2:15" ht="12.75">
      <c r="B5" s="55"/>
      <c r="C5" s="61"/>
      <c r="D5" s="20"/>
      <c r="E5" s="20"/>
      <c r="K5" s="1"/>
      <c r="L5" s="1"/>
      <c r="N5" s="6"/>
      <c r="O5" s="6"/>
    </row>
    <row r="6" spans="2:15" ht="12.75">
      <c r="B6" s="55"/>
      <c r="C6" s="61"/>
      <c r="D6" s="20"/>
      <c r="E6" s="20"/>
      <c r="K6" s="1"/>
      <c r="L6" s="1"/>
      <c r="N6" s="6"/>
      <c r="O6" s="6"/>
    </row>
    <row r="7" spans="2:15" ht="12.75">
      <c r="B7" s="55"/>
      <c r="C7" s="53"/>
      <c r="D7" s="53"/>
      <c r="E7" s="20"/>
      <c r="F7" s="64"/>
      <c r="G7" s="9"/>
      <c r="H7" s="2"/>
      <c r="K7" s="1"/>
      <c r="L7" s="1"/>
      <c r="O7" s="7"/>
    </row>
    <row r="8" spans="2:12" ht="12.75">
      <c r="B8" s="55"/>
      <c r="C8" s="20"/>
      <c r="D8" s="20"/>
      <c r="E8" s="20"/>
      <c r="F8" s="64"/>
      <c r="G8" s="9"/>
      <c r="H8" s="2"/>
      <c r="K8" s="1"/>
      <c r="L8" s="1"/>
    </row>
    <row r="9" spans="2:12" ht="12.75">
      <c r="B9" s="55" t="s">
        <v>33</v>
      </c>
      <c r="C9" s="120"/>
      <c r="D9" s="65" t="s">
        <v>30</v>
      </c>
      <c r="E9" s="20" t="s">
        <v>36</v>
      </c>
      <c r="K9" s="1"/>
      <c r="L9" s="1"/>
    </row>
    <row r="10" spans="2:14" ht="12.75">
      <c r="B10" s="52" t="s">
        <v>34</v>
      </c>
      <c r="C10" s="20"/>
      <c r="D10" s="20"/>
      <c r="E10" s="20"/>
      <c r="F10" s="66"/>
      <c r="K10" s="1"/>
      <c r="L10" s="1"/>
      <c r="N10" s="6"/>
    </row>
    <row r="11" spans="2:12" ht="15.75">
      <c r="B11" s="46" t="s">
        <v>35</v>
      </c>
      <c r="C11" s="68">
        <v>85</v>
      </c>
      <c r="D11" s="68" t="s">
        <v>31</v>
      </c>
      <c r="E11" s="67">
        <f>IF(ISBLANK(C9),"",POWER(10,C11/10)*480/POWER(10,C9/10))</f>
      </c>
      <c r="F11" s="68" t="s">
        <v>29</v>
      </c>
      <c r="H11" s="2"/>
      <c r="K11" s="1"/>
      <c r="L11" s="1"/>
    </row>
    <row r="12" spans="2:12" ht="15.75">
      <c r="B12" s="46" t="s">
        <v>35</v>
      </c>
      <c r="C12" s="70">
        <v>80</v>
      </c>
      <c r="D12" s="70" t="s">
        <v>31</v>
      </c>
      <c r="E12" s="69">
        <f>IF(ISBLANK(C9),"",POWER(10,C12/10)*480/POWER(10,C9/10))</f>
      </c>
      <c r="F12" s="70" t="s">
        <v>29</v>
      </c>
      <c r="G12" s="58" t="s">
        <v>32</v>
      </c>
      <c r="H12" s="2"/>
      <c r="K12" s="1"/>
      <c r="L12" s="1"/>
    </row>
    <row r="13" spans="2:12" ht="12.75">
      <c r="B13" s="55"/>
      <c r="C13" s="20"/>
      <c r="D13" s="20"/>
      <c r="E13" s="20"/>
      <c r="F13" s="71"/>
      <c r="G13" s="2"/>
      <c r="H13" s="2"/>
      <c r="K13" s="1"/>
      <c r="L13" s="1"/>
    </row>
    <row r="14" spans="2:12" ht="12.75">
      <c r="B14" s="55"/>
      <c r="C14" s="20"/>
      <c r="D14" s="20"/>
      <c r="E14" s="20"/>
      <c r="F14" s="71"/>
      <c r="G14" s="2"/>
      <c r="H14" s="2"/>
      <c r="K14" s="1"/>
      <c r="L14" s="1"/>
    </row>
    <row r="15" spans="2:12" ht="12.75">
      <c r="B15" s="55"/>
      <c r="C15" s="20"/>
      <c r="D15" s="20"/>
      <c r="E15" s="20"/>
      <c r="K15" s="1"/>
      <c r="L15" s="1"/>
    </row>
    <row r="16" spans="2:12" ht="12.75">
      <c r="B16" s="59"/>
      <c r="C16" s="20"/>
      <c r="D16" s="20"/>
      <c r="E16" s="20"/>
      <c r="K16" s="1"/>
      <c r="L16" s="1"/>
    </row>
    <row r="17" spans="2:12" ht="12.75">
      <c r="B17" s="59"/>
      <c r="C17" s="20"/>
      <c r="D17" s="20"/>
      <c r="E17" s="20"/>
      <c r="K17" s="1"/>
      <c r="L17" s="1"/>
    </row>
    <row r="18" spans="2:12" ht="12.75">
      <c r="B18" s="59"/>
      <c r="C18" s="20"/>
      <c r="D18" s="20"/>
      <c r="E18" s="20"/>
      <c r="K18" s="1"/>
      <c r="L18" s="1"/>
    </row>
    <row r="19" spans="2:12" ht="12.75">
      <c r="B19" s="59"/>
      <c r="C19" s="20"/>
      <c r="D19" s="20"/>
      <c r="E19" s="20"/>
      <c r="K19" s="1"/>
      <c r="L19" s="1"/>
    </row>
    <row r="20" spans="2:12" ht="12.75">
      <c r="B20" s="59"/>
      <c r="C20" s="20"/>
      <c r="D20" s="20"/>
      <c r="E20" s="20"/>
      <c r="K20" s="1"/>
      <c r="L20" s="1"/>
    </row>
    <row r="21" spans="2:12" ht="12.75">
      <c r="B21" s="59"/>
      <c r="C21" s="20"/>
      <c r="D21" s="20"/>
      <c r="E21" s="20"/>
      <c r="K21" s="1"/>
      <c r="L21" s="1"/>
    </row>
    <row r="22" spans="2:5" ht="12.75">
      <c r="B22" s="59"/>
      <c r="C22" s="20"/>
      <c r="D22" s="20"/>
      <c r="E22" s="20"/>
    </row>
    <row r="23" spans="2:12" ht="12.75">
      <c r="B23" s="59"/>
      <c r="C23" s="20"/>
      <c r="D23" s="20"/>
      <c r="E23" s="20"/>
      <c r="K23" s="1"/>
      <c r="L23" s="1"/>
    </row>
    <row r="24" spans="2:11" ht="12.75">
      <c r="B24" s="59"/>
      <c r="C24" s="20"/>
      <c r="D24" s="20"/>
      <c r="E24" s="20"/>
      <c r="K24" s="1"/>
    </row>
    <row r="25" spans="2:5" ht="12.75">
      <c r="B25" s="59"/>
      <c r="C25" s="20"/>
      <c r="D25" s="20"/>
      <c r="E25" s="20"/>
    </row>
    <row r="26" spans="2:5" ht="12.75">
      <c r="B26" s="59"/>
      <c r="C26" s="20"/>
      <c r="D26" s="20"/>
      <c r="E26" s="20"/>
    </row>
    <row r="27" spans="2:9" ht="2.25" customHeight="1">
      <c r="B27" s="55"/>
      <c r="C27" s="61"/>
      <c r="D27" s="20"/>
      <c r="E27" s="20"/>
      <c r="I27" s="26"/>
    </row>
    <row r="28" spans="2:5" ht="12.75">
      <c r="B28" s="57"/>
      <c r="C28" s="62"/>
      <c r="D28" s="72"/>
      <c r="E28" s="20"/>
    </row>
    <row r="29" spans="2:18" ht="12.75">
      <c r="B29" s="56"/>
      <c r="C29" s="53"/>
      <c r="D29" s="73"/>
      <c r="E29" s="20"/>
      <c r="R29" t="s">
        <v>0</v>
      </c>
    </row>
    <row r="54" ht="12.75">
      <c r="C54" s="63"/>
    </row>
  </sheetData>
  <sheetProtection password="DE6E" sheet="1" formatCells="0" selectLockedCells="1"/>
  <dataValidations count="1">
    <dataValidation type="decimal" allowBlank="1" showErrorMessage="1" errorTitle="Ungültiger Eintrag" error="Bitte geben Sie einen Wert zwischen 80 und 110 ein" sqref="C9">
      <formula1>80</formula1>
      <formula2>110</formula2>
    </dataValidation>
  </dataValidations>
  <printOptions/>
  <pageMargins left="0.787401575" right="0.787401575" top="0.984251969" bottom="0.984251969" header="0.4921259845" footer="0.4921259845"/>
  <pageSetup horizontalDpi="600" verticalDpi="600" orientation="portrait" paperSize="9" r:id="rId2"/>
  <headerFooter alignWithMargins="0">
    <oddHeader>&amp;CIFA-Rechenhilfen zur Lärmbelastung
Zeitbudget</oddHeader>
    <oddFooter>&amp;L&amp;D &amp;T</oddFooter>
  </headerFooter>
  <drawing r:id="rId1"/>
</worksheet>
</file>

<file path=xl/worksheets/sheet6.xml><?xml version="1.0" encoding="utf-8"?>
<worksheet xmlns="http://schemas.openxmlformats.org/spreadsheetml/2006/main" xmlns:r="http://schemas.openxmlformats.org/officeDocument/2006/relationships">
  <sheetPr codeName="Tabelle8">
    <tabColor indexed="45"/>
  </sheetPr>
  <dimension ref="B2:AA53"/>
  <sheetViews>
    <sheetView showGridLines="0" showRowColHeaders="0" showOutlineSymbols="0" zoomScalePageLayoutView="0" workbookViewId="0" topLeftCell="A1">
      <selection activeCell="B8" sqref="B8"/>
    </sheetView>
  </sheetViews>
  <sheetFormatPr defaultColWidth="11.421875" defaultRowHeight="12.75"/>
  <cols>
    <col min="1" max="1" width="3.7109375" style="37" customWidth="1"/>
    <col min="2" max="2" width="34.57421875" style="37" customWidth="1"/>
    <col min="3" max="3" width="5.7109375" style="37" customWidth="1"/>
    <col min="4" max="4" width="9.28125" style="60" customWidth="1"/>
    <col min="5" max="5" width="9.00390625" style="37" customWidth="1"/>
    <col min="6" max="8" width="3.8515625" style="37" customWidth="1"/>
    <col min="9" max="9" width="9.140625" style="84" hidden="1" customWidth="1"/>
    <col min="10" max="10" width="6.8515625" style="84" hidden="1" customWidth="1"/>
    <col min="11" max="11" width="9.8515625" style="84" customWidth="1"/>
    <col min="12" max="12" width="3.57421875" style="48" customWidth="1"/>
    <col min="13" max="13" width="12.421875" style="54" customWidth="1"/>
    <col min="14" max="14" width="4.57421875" style="74" customWidth="1"/>
    <col min="15" max="15" width="13.57421875" style="37" customWidth="1"/>
    <col min="16" max="16" width="11.421875" style="37" customWidth="1"/>
    <col min="17" max="17" width="11.28125" style="37" hidden="1" customWidth="1"/>
    <col min="18" max="19" width="11.421875" style="37" hidden="1" customWidth="1"/>
    <col min="20" max="20" width="0" style="37" hidden="1" customWidth="1"/>
    <col min="21" max="16384" width="11.421875" style="37" customWidth="1"/>
  </cols>
  <sheetData>
    <row r="2" spans="9:21" ht="12.75">
      <c r="I2" s="49"/>
      <c r="J2" s="49"/>
      <c r="K2" s="49"/>
      <c r="L2" s="19"/>
      <c r="S2" s="37" t="s">
        <v>43</v>
      </c>
      <c r="T2" s="75"/>
      <c r="U2" s="75"/>
    </row>
    <row r="3" spans="2:21" ht="12.75">
      <c r="B3" s="20"/>
      <c r="C3" s="20"/>
      <c r="D3" s="61"/>
      <c r="E3" s="20"/>
      <c r="F3" s="20"/>
      <c r="G3" s="20"/>
      <c r="H3" s="20"/>
      <c r="I3" s="50"/>
      <c r="J3" s="50"/>
      <c r="K3" s="50"/>
      <c r="L3" s="20"/>
      <c r="T3" s="75"/>
      <c r="U3" s="75"/>
    </row>
    <row r="4" spans="2:21" ht="12.75">
      <c r="B4" s="20"/>
      <c r="C4" s="20"/>
      <c r="D4" s="61"/>
      <c r="E4" s="20"/>
      <c r="F4" s="20"/>
      <c r="G4" s="20"/>
      <c r="H4" s="20"/>
      <c r="I4" s="50"/>
      <c r="J4" s="50"/>
      <c r="K4" s="50"/>
      <c r="L4" s="20"/>
      <c r="M4" s="46"/>
      <c r="T4" s="75"/>
      <c r="U4" s="75"/>
    </row>
    <row r="5" spans="2:24" ht="12.75">
      <c r="B5" s="20"/>
      <c r="C5" s="20"/>
      <c r="D5" s="61"/>
      <c r="E5" s="20"/>
      <c r="F5" s="20"/>
      <c r="G5" s="20"/>
      <c r="H5" s="20"/>
      <c r="I5" s="50"/>
      <c r="J5" s="50"/>
      <c r="K5" s="50"/>
      <c r="L5" s="20"/>
      <c r="T5" s="75"/>
      <c r="U5" s="75"/>
      <c r="W5" s="48"/>
      <c r="X5" s="48"/>
    </row>
    <row r="6" spans="2:24" ht="12.75">
      <c r="B6" s="20"/>
      <c r="C6" s="20"/>
      <c r="D6" s="61"/>
      <c r="E6" s="20"/>
      <c r="F6" s="20"/>
      <c r="G6" s="20"/>
      <c r="H6" s="20"/>
      <c r="I6" s="50"/>
      <c r="J6" s="50"/>
      <c r="K6" s="50"/>
      <c r="L6" s="20"/>
      <c r="T6" s="75"/>
      <c r="U6" s="75"/>
      <c r="W6" s="48"/>
      <c r="X6" s="48"/>
    </row>
    <row r="7" spans="2:24" ht="12.75">
      <c r="B7" s="114" t="s">
        <v>58</v>
      </c>
      <c r="C7" s="114" t="s">
        <v>41</v>
      </c>
      <c r="D7" s="114" t="s">
        <v>38</v>
      </c>
      <c r="E7" s="114" t="s">
        <v>50</v>
      </c>
      <c r="F7" s="114" t="s">
        <v>39</v>
      </c>
      <c r="G7" s="114" t="s">
        <v>29</v>
      </c>
      <c r="H7" s="114" t="s">
        <v>40</v>
      </c>
      <c r="I7" s="51" t="s">
        <v>38</v>
      </c>
      <c r="J7" s="51" t="s">
        <v>42</v>
      </c>
      <c r="K7" s="50"/>
      <c r="L7" s="20"/>
      <c r="M7" s="64"/>
      <c r="N7" s="76"/>
      <c r="O7" s="71"/>
      <c r="T7" s="75"/>
      <c r="X7" s="77"/>
    </row>
    <row r="8" spans="2:21" ht="12.75">
      <c r="B8" s="21"/>
      <c r="C8" s="22"/>
      <c r="D8" s="124"/>
      <c r="E8" s="119"/>
      <c r="F8" s="4"/>
      <c r="G8" s="4"/>
      <c r="H8" s="4"/>
      <c r="I8" s="113">
        <f>IF(D8&lt;&gt;"",D8,IF(AND(E8&lt;&gt;0,SUM(F8:H8)&gt;0),E8+10*LOG10(F8*3600+G8*60+H8),""))</f>
      </c>
      <c r="J8" s="78">
        <f aca="true" t="shared" si="0" ref="J8:J25">IF(AND(I8&lt;&gt;"",C8&lt;&gt;""),I8+10*LOG10(C8),I8)</f>
      </c>
      <c r="K8" s="79"/>
      <c r="L8" s="20"/>
      <c r="M8" s="64"/>
      <c r="N8" s="76"/>
      <c r="O8" s="71"/>
      <c r="R8" s="37">
        <f>IF(J8&lt;&gt;"",POWER(10,0.1*J8),"")</f>
      </c>
      <c r="T8" s="75"/>
      <c r="U8" s="75"/>
    </row>
    <row r="9" spans="2:21" ht="12.75">
      <c r="B9" s="21"/>
      <c r="C9" s="22"/>
      <c r="D9" s="124"/>
      <c r="E9" s="119"/>
      <c r="F9" s="4"/>
      <c r="G9" s="4"/>
      <c r="H9" s="4"/>
      <c r="I9" s="113">
        <f aca="true" t="shared" si="1" ref="I9:I25">IF(D9&lt;&gt;"",D9,IF(AND(E9&lt;&gt;0,SUM(F9:H9)&gt;0),E9+10*LOG10(F9*3600+G9*60+H9),""))</f>
      </c>
      <c r="J9" s="78">
        <f t="shared" si="0"/>
      </c>
      <c r="K9" s="79"/>
      <c r="L9" s="20"/>
      <c r="M9" s="46" t="s">
        <v>57</v>
      </c>
      <c r="N9" s="96">
        <v>8</v>
      </c>
      <c r="O9" s="80" t="s">
        <v>1</v>
      </c>
      <c r="R9" s="37">
        <f aca="true" t="shared" si="2" ref="R9:R26">IF(J9&lt;&gt;"",POWER(10,0.1*J9),"")</f>
      </c>
      <c r="T9" s="75"/>
      <c r="U9" s="75"/>
    </row>
    <row r="10" spans="2:23" ht="12.75">
      <c r="B10" s="21"/>
      <c r="C10" s="22"/>
      <c r="D10" s="124"/>
      <c r="E10" s="119"/>
      <c r="F10" s="4"/>
      <c r="G10" s="4"/>
      <c r="H10" s="4"/>
      <c r="I10" s="113">
        <f t="shared" si="1"/>
      </c>
      <c r="J10" s="78">
        <f t="shared" si="0"/>
      </c>
      <c r="K10" s="79"/>
      <c r="L10" s="20"/>
      <c r="M10" s="66"/>
      <c r="R10" s="37">
        <f t="shared" si="2"/>
      </c>
      <c r="T10" s="75"/>
      <c r="U10" s="75"/>
      <c r="W10" s="48"/>
    </row>
    <row r="11" spans="2:21" ht="12.75">
      <c r="B11" s="21"/>
      <c r="C11" s="22"/>
      <c r="D11" s="124"/>
      <c r="E11" s="119"/>
      <c r="F11" s="4"/>
      <c r="G11" s="4"/>
      <c r="H11" s="4"/>
      <c r="I11" s="113">
        <f t="shared" si="1"/>
      </c>
      <c r="J11" s="78">
        <f t="shared" si="0"/>
      </c>
      <c r="K11" s="79"/>
      <c r="M11" s="55" t="s">
        <v>51</v>
      </c>
      <c r="N11" s="103"/>
      <c r="O11" s="102" t="s">
        <v>30</v>
      </c>
      <c r="R11" s="37">
        <f t="shared" si="2"/>
      </c>
      <c r="T11" s="75"/>
      <c r="U11" s="75"/>
    </row>
    <row r="12" spans="2:21" ht="12.75">
      <c r="B12" s="21"/>
      <c r="C12" s="22"/>
      <c r="D12" s="124"/>
      <c r="E12" s="119"/>
      <c r="F12" s="4"/>
      <c r="G12" s="4"/>
      <c r="H12" s="4"/>
      <c r="I12" s="113">
        <f t="shared" si="1"/>
      </c>
      <c r="J12" s="78">
        <f t="shared" si="0"/>
      </c>
      <c r="K12" s="79"/>
      <c r="L12" s="20"/>
      <c r="M12" s="19"/>
      <c r="N12" s="81"/>
      <c r="O12" s="82"/>
      <c r="R12" s="37">
        <f t="shared" si="2"/>
      </c>
      <c r="T12" s="75"/>
      <c r="U12" s="75"/>
    </row>
    <row r="13" spans="2:21" ht="12.75">
      <c r="B13" s="21"/>
      <c r="C13" s="22"/>
      <c r="D13" s="124"/>
      <c r="E13" s="119"/>
      <c r="F13" s="4"/>
      <c r="G13" s="4"/>
      <c r="H13" s="4"/>
      <c r="I13" s="113">
        <f t="shared" si="1"/>
      </c>
      <c r="J13" s="78">
        <f t="shared" si="0"/>
      </c>
      <c r="K13" s="79"/>
      <c r="L13" s="20"/>
      <c r="M13" s="19"/>
      <c r="N13" s="81"/>
      <c r="O13" s="82"/>
      <c r="R13" s="37">
        <f t="shared" si="2"/>
      </c>
      <c r="T13" s="75"/>
      <c r="U13" s="75"/>
    </row>
    <row r="14" spans="2:21" ht="12.75">
      <c r="B14" s="21"/>
      <c r="C14" s="22"/>
      <c r="D14" s="124"/>
      <c r="E14" s="119"/>
      <c r="F14" s="4"/>
      <c r="G14" s="4"/>
      <c r="H14" s="4"/>
      <c r="I14" s="113">
        <f t="shared" si="1"/>
      </c>
      <c r="J14" s="78">
        <f t="shared" si="0"/>
      </c>
      <c r="K14" s="79"/>
      <c r="L14" s="20"/>
      <c r="R14" s="37">
        <f t="shared" si="2"/>
      </c>
      <c r="T14" s="75"/>
      <c r="U14" s="75"/>
    </row>
    <row r="15" spans="2:21" ht="12.75">
      <c r="B15" s="18"/>
      <c r="C15" s="22"/>
      <c r="D15" s="124"/>
      <c r="E15" s="119"/>
      <c r="F15" s="4"/>
      <c r="G15" s="4"/>
      <c r="H15" s="4"/>
      <c r="I15" s="113">
        <f t="shared" si="1"/>
      </c>
      <c r="J15" s="78">
        <f t="shared" si="0"/>
      </c>
      <c r="K15" s="79"/>
      <c r="L15" s="20"/>
      <c r="R15" s="37">
        <f t="shared" si="2"/>
      </c>
      <c r="T15" s="75"/>
      <c r="U15" s="75"/>
    </row>
    <row r="16" spans="2:21" ht="12.75">
      <c r="B16" s="18"/>
      <c r="C16" s="22"/>
      <c r="D16" s="124"/>
      <c r="E16" s="119"/>
      <c r="F16" s="4"/>
      <c r="G16" s="4"/>
      <c r="H16" s="4"/>
      <c r="I16" s="113">
        <f t="shared" si="1"/>
      </c>
      <c r="J16" s="78">
        <f t="shared" si="0"/>
      </c>
      <c r="K16" s="79"/>
      <c r="L16" s="20"/>
      <c r="R16" s="37">
        <f t="shared" si="2"/>
      </c>
      <c r="T16" s="75"/>
      <c r="U16" s="75"/>
    </row>
    <row r="17" spans="2:21" ht="12.75">
      <c r="B17" s="18"/>
      <c r="C17" s="22"/>
      <c r="D17" s="124"/>
      <c r="E17" s="119"/>
      <c r="F17" s="4"/>
      <c r="G17" s="4"/>
      <c r="H17" s="4"/>
      <c r="I17" s="113">
        <f t="shared" si="1"/>
      </c>
      <c r="J17" s="78">
        <f t="shared" si="0"/>
      </c>
      <c r="K17" s="79"/>
      <c r="L17" s="20"/>
      <c r="R17" s="37">
        <f t="shared" si="2"/>
      </c>
      <c r="T17" s="75"/>
      <c r="U17" s="75"/>
    </row>
    <row r="18" spans="2:21" ht="12.75">
      <c r="B18" s="18"/>
      <c r="C18" s="22"/>
      <c r="D18" s="124"/>
      <c r="E18" s="119"/>
      <c r="F18" s="4"/>
      <c r="G18" s="4"/>
      <c r="H18" s="4"/>
      <c r="I18" s="113">
        <f t="shared" si="1"/>
      </c>
      <c r="J18" s="78">
        <f t="shared" si="0"/>
      </c>
      <c r="K18" s="79"/>
      <c r="L18" s="20"/>
      <c r="R18" s="37">
        <f t="shared" si="2"/>
      </c>
      <c r="T18" s="75"/>
      <c r="U18" s="75"/>
    </row>
    <row r="19" spans="2:21" ht="12.75">
      <c r="B19" s="18"/>
      <c r="C19" s="22"/>
      <c r="D19" s="124"/>
      <c r="E19" s="119"/>
      <c r="F19" s="4"/>
      <c r="G19" s="4"/>
      <c r="H19" s="4"/>
      <c r="I19" s="113">
        <f t="shared" si="1"/>
      </c>
      <c r="J19" s="78">
        <f t="shared" si="0"/>
      </c>
      <c r="K19" s="79"/>
      <c r="L19" s="20"/>
      <c r="R19" s="37">
        <f t="shared" si="2"/>
      </c>
      <c r="T19" s="75"/>
      <c r="U19" s="75"/>
    </row>
    <row r="20" spans="2:21" ht="12.75">
      <c r="B20" s="18"/>
      <c r="C20" s="22"/>
      <c r="D20" s="124"/>
      <c r="E20" s="119"/>
      <c r="F20" s="4"/>
      <c r="G20" s="4"/>
      <c r="H20" s="4"/>
      <c r="I20" s="113">
        <f t="shared" si="1"/>
      </c>
      <c r="J20" s="78">
        <f t="shared" si="0"/>
      </c>
      <c r="K20" s="79"/>
      <c r="L20" s="20"/>
      <c r="R20" s="37">
        <f t="shared" si="2"/>
      </c>
      <c r="T20" s="75"/>
      <c r="U20" s="75"/>
    </row>
    <row r="21" spans="2:20" ht="12.75">
      <c r="B21" s="18"/>
      <c r="C21" s="22"/>
      <c r="D21" s="124"/>
      <c r="E21" s="119"/>
      <c r="F21" s="4"/>
      <c r="G21" s="4"/>
      <c r="H21" s="4"/>
      <c r="I21" s="113">
        <f t="shared" si="1"/>
      </c>
      <c r="J21" s="78">
        <f t="shared" si="0"/>
      </c>
      <c r="K21" s="79"/>
      <c r="R21" s="37">
        <f t="shared" si="2"/>
      </c>
      <c r="T21" s="75"/>
    </row>
    <row r="22" spans="2:21" ht="12.75">
      <c r="B22" s="18"/>
      <c r="C22" s="22"/>
      <c r="D22" s="124"/>
      <c r="E22" s="119"/>
      <c r="F22" s="4"/>
      <c r="G22" s="4"/>
      <c r="H22" s="4"/>
      <c r="I22" s="113">
        <f t="shared" si="1"/>
      </c>
      <c r="J22" s="78">
        <f t="shared" si="0"/>
      </c>
      <c r="K22" s="79"/>
      <c r="L22" s="20"/>
      <c r="R22" s="37">
        <f t="shared" si="2"/>
      </c>
      <c r="T22" s="75"/>
      <c r="U22" s="75"/>
    </row>
    <row r="23" spans="2:20" ht="12.75">
      <c r="B23" s="18"/>
      <c r="C23" s="22"/>
      <c r="D23" s="124"/>
      <c r="E23" s="119"/>
      <c r="F23" s="4"/>
      <c r="G23" s="4"/>
      <c r="H23" s="4"/>
      <c r="I23" s="113">
        <f t="shared" si="1"/>
      </c>
      <c r="J23" s="78">
        <f t="shared" si="0"/>
      </c>
      <c r="K23" s="79"/>
      <c r="R23" s="37">
        <f t="shared" si="2"/>
      </c>
      <c r="T23" s="75"/>
    </row>
    <row r="24" spans="2:20" ht="12.75">
      <c r="B24" s="18"/>
      <c r="C24" s="22"/>
      <c r="D24" s="124"/>
      <c r="E24" s="119"/>
      <c r="F24" s="4"/>
      <c r="G24" s="4"/>
      <c r="H24" s="4"/>
      <c r="I24" s="113">
        <f t="shared" si="1"/>
      </c>
      <c r="J24" s="78">
        <f t="shared" si="0"/>
      </c>
      <c r="K24" s="79"/>
      <c r="R24" s="37">
        <f t="shared" si="2"/>
      </c>
      <c r="T24" s="75"/>
    </row>
    <row r="25" spans="2:20" ht="12.75">
      <c r="B25" s="18"/>
      <c r="C25" s="22"/>
      <c r="D25" s="124"/>
      <c r="E25" s="119"/>
      <c r="F25" s="4"/>
      <c r="G25" s="4"/>
      <c r="H25" s="4"/>
      <c r="I25" s="113">
        <f t="shared" si="1"/>
      </c>
      <c r="J25" s="78">
        <f t="shared" si="0"/>
      </c>
      <c r="K25" s="79"/>
      <c r="R25" s="37">
        <f t="shared" si="2"/>
      </c>
      <c r="T25" s="75"/>
    </row>
    <row r="26" spans="2:20" ht="2.25" customHeight="1">
      <c r="B26" s="115"/>
      <c r="C26" s="115"/>
      <c r="D26" s="125"/>
      <c r="E26" s="126"/>
      <c r="F26" s="83"/>
      <c r="G26" s="83"/>
      <c r="H26" s="83"/>
      <c r="J26" s="85">
        <f>IF(C26&lt;&gt;"",I26+10*LOG10(C26),"")</f>
      </c>
      <c r="K26" s="85"/>
      <c r="P26" s="86"/>
      <c r="R26" s="37">
        <f t="shared" si="2"/>
      </c>
      <c r="T26" s="75"/>
    </row>
    <row r="27" spans="2:18" ht="12.75">
      <c r="B27" s="20">
        <f>IF(N11&lt;&gt;"","Hintergrundgeräuschpegel","")</f>
      </c>
      <c r="C27" s="20"/>
      <c r="D27" s="62"/>
      <c r="E27" s="109">
        <f>IF(N11&lt;&gt;"",N11,"")</f>
      </c>
      <c r="F27" s="72"/>
      <c r="G27" s="72"/>
      <c r="H27" s="72"/>
      <c r="R27" s="104">
        <f>IF(N11="",0,POWER(10,0.1*N11))</f>
        <v>0</v>
      </c>
    </row>
    <row r="28" spans="2:27" s="92" customFormat="1" ht="15.75">
      <c r="B28" s="87"/>
      <c r="C28" s="87"/>
      <c r="D28" s="72"/>
      <c r="E28" s="88"/>
      <c r="F28" s="88"/>
      <c r="G28" s="88"/>
      <c r="H28" s="88"/>
      <c r="I28" s="89"/>
      <c r="J28" s="89"/>
      <c r="K28" s="89"/>
      <c r="L28" s="90"/>
      <c r="M28" s="91"/>
      <c r="R28" s="93">
        <f>IF(SUM(R8:R26)&gt;0,10*LOG10(SUM(R8:R26)/(N9*3600)+R27),"")</f>
      </c>
      <c r="S28" s="105"/>
      <c r="AA28" s="92" t="s">
        <v>0</v>
      </c>
    </row>
    <row r="29" spans="4:5" ht="12.75">
      <c r="D29" s="46" t="str">
        <f>"Mittelungspegel für den Zeitraum von "&amp;TEXT(N9,0)&amp;" Stunden:"</f>
        <v>Mittelungspegel für den Zeitraum von 8 Stunden:</v>
      </c>
      <c r="E29" s="101">
        <f>IF(R28&gt;0,R28,"")</f>
      </c>
    </row>
    <row r="30" ht="12.75">
      <c r="I30" s="84" t="s">
        <v>76</v>
      </c>
    </row>
    <row r="31" spans="2:10" ht="12.75">
      <c r="B31" s="80"/>
      <c r="D31" s="128" t="str">
        <f>IF(N11="","Bitte den Hintergrundgeräuschpegel eingeben!","")</f>
        <v>Bitte den Hintergrundgeräuschpegel eingeben!</v>
      </c>
      <c r="I31" s="84" t="s">
        <v>41</v>
      </c>
      <c r="J31" s="84" t="s">
        <v>77</v>
      </c>
    </row>
    <row r="32" spans="9:10" ht="12.75">
      <c r="I32" s="127">
        <f>IF(AND(D8&lt;&gt;0,C8=""),1,"")</f>
      </c>
      <c r="J32" s="127">
        <f>IF(AND(E8&lt;&gt;0,SUM(F8:H8)=0),1,"")</f>
      </c>
    </row>
    <row r="33" spans="4:10" ht="12.75">
      <c r="D33" s="128">
        <f>IF(I50&lt;&gt;0,"Bitte zu jedem Ereignis LAE die Anzahl (N) eingeben!",IF(J50&lt;&gt;0,"Bei LAeq bitte zusätzlich die Zeit angeben!",""))</f>
      </c>
      <c r="I33" s="127">
        <f aca="true" t="shared" si="3" ref="I33:I49">IF(AND(D9&lt;&gt;0,C9=""),1,"")</f>
      </c>
      <c r="J33" s="127">
        <f aca="true" t="shared" si="4" ref="J33:J49">IF(AND(E9&lt;&gt;0,SUM(F9:H9)=0),1,"")</f>
      </c>
    </row>
    <row r="34" spans="9:10" ht="12.75">
      <c r="I34" s="127">
        <f t="shared" si="3"/>
      </c>
      <c r="J34" s="127">
        <f t="shared" si="4"/>
      </c>
    </row>
    <row r="35" spans="9:10" ht="12.75">
      <c r="I35" s="127">
        <f t="shared" si="3"/>
      </c>
      <c r="J35" s="127">
        <f t="shared" si="4"/>
      </c>
    </row>
    <row r="36" spans="9:10" ht="12.75">
      <c r="I36" s="127">
        <f t="shared" si="3"/>
      </c>
      <c r="J36" s="127">
        <f t="shared" si="4"/>
      </c>
    </row>
    <row r="37" spans="9:10" ht="12.75">
      <c r="I37" s="127">
        <f t="shared" si="3"/>
      </c>
      <c r="J37" s="127">
        <f t="shared" si="4"/>
      </c>
    </row>
    <row r="38" spans="9:10" ht="12.75">
      <c r="I38" s="127">
        <f t="shared" si="3"/>
      </c>
      <c r="J38" s="127">
        <f t="shared" si="4"/>
      </c>
    </row>
    <row r="39" spans="9:10" ht="12.75">
      <c r="I39" s="127">
        <f t="shared" si="3"/>
      </c>
      <c r="J39" s="127">
        <f t="shared" si="4"/>
      </c>
    </row>
    <row r="40" spans="9:10" ht="12.75">
      <c r="I40" s="127">
        <f t="shared" si="3"/>
      </c>
      <c r="J40" s="127">
        <f t="shared" si="4"/>
      </c>
    </row>
    <row r="41" spans="9:10" ht="12.75">
      <c r="I41" s="127">
        <f t="shared" si="3"/>
      </c>
      <c r="J41" s="127">
        <f t="shared" si="4"/>
      </c>
    </row>
    <row r="42" spans="9:10" ht="12.75">
      <c r="I42" s="127">
        <f t="shared" si="3"/>
      </c>
      <c r="J42" s="127">
        <f t="shared" si="4"/>
      </c>
    </row>
    <row r="43" spans="9:10" ht="12.75">
      <c r="I43" s="127">
        <f t="shared" si="3"/>
      </c>
      <c r="J43" s="127">
        <f t="shared" si="4"/>
      </c>
    </row>
    <row r="44" spans="9:10" ht="12.75">
      <c r="I44" s="127">
        <f t="shared" si="3"/>
      </c>
      <c r="J44" s="127">
        <f t="shared" si="4"/>
      </c>
    </row>
    <row r="45" spans="9:10" ht="12.75">
      <c r="I45" s="127">
        <f t="shared" si="3"/>
      </c>
      <c r="J45" s="127">
        <f t="shared" si="4"/>
      </c>
    </row>
    <row r="46" spans="9:10" ht="12.75">
      <c r="I46" s="127">
        <f t="shared" si="3"/>
      </c>
      <c r="J46" s="127">
        <f t="shared" si="4"/>
      </c>
    </row>
    <row r="47" spans="9:10" ht="12.75">
      <c r="I47" s="127">
        <f t="shared" si="3"/>
      </c>
      <c r="J47" s="127">
        <f t="shared" si="4"/>
      </c>
    </row>
    <row r="48" spans="9:10" ht="12.75">
      <c r="I48" s="127">
        <f t="shared" si="3"/>
      </c>
      <c r="J48" s="127">
        <f t="shared" si="4"/>
      </c>
    </row>
    <row r="49" spans="9:10" ht="12.75">
      <c r="I49" s="127">
        <f t="shared" si="3"/>
      </c>
      <c r="J49" s="127">
        <f t="shared" si="4"/>
      </c>
    </row>
    <row r="50" spans="9:10" ht="12.75">
      <c r="I50" s="127">
        <f>SUM(I32:I49)</f>
        <v>0</v>
      </c>
      <c r="J50" s="127">
        <f>SUM(J32:J49)</f>
        <v>0</v>
      </c>
    </row>
    <row r="53" ht="12.75">
      <c r="D53" s="63"/>
    </row>
  </sheetData>
  <sheetProtection password="DE6E" sheet="1" formatCells="0" selectLockedCells="1"/>
  <dataValidations count="7">
    <dataValidation type="decimal" allowBlank="1" showInputMessage="1" showErrorMessage="1" errorTitle="Ungültige Eingabe" error="Bitte geben Sie einen Wert zwischen 0 und 190 ein" sqref="D8:D25">
      <formula1>0</formula1>
      <formula2>190</formula2>
    </dataValidation>
    <dataValidation type="decimal" allowBlank="1" showInputMessage="1" showErrorMessage="1" errorTitle="Ungültige Eingabe" error="Bitte geben Sie eine Zahl zwischen 0 und 160 ein" sqref="E8:E25">
      <formula1>0</formula1>
      <formula2>160</formula2>
    </dataValidation>
    <dataValidation type="whole" allowBlank="1" showInputMessage="1" showErrorMessage="1" errorTitle="Ungültige Eingabe" error="Bitte geben Sie eine positive, ganze Zahl ein. Der zulässige Höchstwert entspricht dem von Ihnen angegebenen Zeitraum" sqref="F8:F25">
      <formula1>0</formula1>
      <formula2>$N$9</formula2>
    </dataValidation>
    <dataValidation type="whole" allowBlank="1" showInputMessage="1" showErrorMessage="1" errorTitle="Ungültige Eingabe" error="Bitte geben Sie eine ganze Zahl zwischen 0 und 60 ein" sqref="G8:H25">
      <formula1>0</formula1>
      <formula2>60</formula2>
    </dataValidation>
    <dataValidation type="decimal" operator="lessThanOrEqual" allowBlank="1" showInputMessage="1" showErrorMessage="1" errorTitle="Ungültige Eingabe" error="Maximal zulässiger Hintergrundgeräuschpegel beträgt 160dB" sqref="N11">
      <formula1>160</formula1>
    </dataValidation>
    <dataValidation errorStyle="warning" type="decimal" allowBlank="1" showInputMessage="1" showErrorMessage="1" errorTitle="Unüblicher Zeitraum" error="Sie überschreiten den Bezugszeitraum für eine Arbeitswoche (40 Stunden)" sqref="N9">
      <formula1>0</formula1>
      <formula2>40</formula2>
    </dataValidation>
    <dataValidation allowBlank="1" showInputMessage="1" showErrorMessage="1" errorTitle="Fehlender Parameter" error="Bitte tragen Sie die Anzahl der Ereignisse ein" sqref="C8:C25"/>
  </dataValidations>
  <printOptions/>
  <pageMargins left="0.787401575" right="0.787401575" top="0.984251969" bottom="0.984251969" header="0.4921259845" footer="0.4921259845"/>
  <pageSetup horizontalDpi="600" verticalDpi="600" orientation="portrait" paperSize="9" scale="95" r:id="rId2"/>
  <headerFooter alignWithMargins="0">
    <oddHeader>&amp;CIFA-Rechenhilfen zur Lärmbelastung
Lärmexposition aus Einzelereignissen</oddHeader>
    <oddFooter>&amp;L&amp;D &amp;T</oddFooter>
  </headerFooter>
  <colBreaks count="1" manualBreakCount="1">
    <brk id="10" max="65535" man="1"/>
  </colBreaks>
  <drawing r:id="rId1"/>
</worksheet>
</file>

<file path=xl/worksheets/sheet7.xml><?xml version="1.0" encoding="utf-8"?>
<worksheet xmlns="http://schemas.openxmlformats.org/spreadsheetml/2006/main" xmlns:r="http://schemas.openxmlformats.org/officeDocument/2006/relationships">
  <sheetPr codeName="Tabelle9"/>
  <dimension ref="B2:F33"/>
  <sheetViews>
    <sheetView showGridLines="0" showRowColHeaders="0" zoomScalePageLayoutView="0" workbookViewId="0" topLeftCell="A1">
      <selection activeCell="B6" sqref="B6"/>
    </sheetView>
  </sheetViews>
  <sheetFormatPr defaultColWidth="11.421875" defaultRowHeight="12.75"/>
  <cols>
    <col min="1" max="1" width="4.28125" style="37" customWidth="1"/>
    <col min="2" max="2" width="80.140625" style="37" customWidth="1"/>
    <col min="3" max="3" width="3.421875" style="37" customWidth="1"/>
    <col min="4" max="4" width="0.71875" style="99" customWidth="1"/>
    <col min="5" max="5" width="3.8515625" style="37" customWidth="1"/>
    <col min="6" max="6" width="75.28125" style="37" customWidth="1"/>
    <col min="7" max="16384" width="11.421875" style="37" customWidth="1"/>
  </cols>
  <sheetData>
    <row r="2" spans="2:6" s="94" customFormat="1" ht="15.75">
      <c r="B2" s="94" t="s">
        <v>44</v>
      </c>
      <c r="D2" s="97"/>
      <c r="F2" s="94" t="s">
        <v>48</v>
      </c>
    </row>
    <row r="4" spans="2:6" s="95" customFormat="1" ht="54.75">
      <c r="B4" s="95" t="s">
        <v>54</v>
      </c>
      <c r="D4" s="98"/>
      <c r="F4" s="95" t="s">
        <v>62</v>
      </c>
    </row>
    <row r="5" spans="2:6" s="95" customFormat="1" ht="28.5">
      <c r="B5" s="95" t="s">
        <v>73</v>
      </c>
      <c r="D5" s="98"/>
      <c r="F5" s="95" t="s">
        <v>52</v>
      </c>
    </row>
    <row r="6" spans="4:6" s="95" customFormat="1" ht="12.75">
      <c r="D6" s="98"/>
      <c r="F6" s="95" t="s">
        <v>63</v>
      </c>
    </row>
    <row r="7" ht="15.75">
      <c r="B7" s="37" t="s">
        <v>46</v>
      </c>
    </row>
    <row r="8" ht="31.5">
      <c r="B8" s="95" t="s">
        <v>56</v>
      </c>
    </row>
    <row r="9" ht="12.75"/>
    <row r="10" ht="12.75">
      <c r="B10" s="37" t="s">
        <v>45</v>
      </c>
    </row>
    <row r="11" ht="12.75"/>
    <row r="12" ht="12.75"/>
    <row r="13" ht="12.75">
      <c r="B13" s="37" t="s">
        <v>47</v>
      </c>
    </row>
    <row r="14" ht="12.75">
      <c r="B14" s="37" t="s">
        <v>55</v>
      </c>
    </row>
    <row r="15" ht="12.75"/>
    <row r="16" ht="38.25">
      <c r="B16" s="95" t="s">
        <v>59</v>
      </c>
    </row>
    <row r="17" spans="2:4" s="95" customFormat="1" ht="12.75">
      <c r="B17" s="37"/>
      <c r="D17" s="98"/>
    </row>
    <row r="18" ht="12.75">
      <c r="B18" s="37" t="s">
        <v>45</v>
      </c>
    </row>
    <row r="19" ht="12.75">
      <c r="D19" s="100"/>
    </row>
    <row r="20" ht="12.75"/>
    <row r="21" ht="12.75"/>
    <row r="22" ht="12.75"/>
    <row r="23" ht="12.75"/>
    <row r="24" ht="12.75">
      <c r="B24" s="37" t="s">
        <v>47</v>
      </c>
    </row>
    <row r="25" ht="15.75">
      <c r="B25" s="37" t="s">
        <v>69</v>
      </c>
    </row>
    <row r="26" ht="15.75">
      <c r="B26" s="37" t="s">
        <v>70</v>
      </c>
    </row>
    <row r="27" ht="12.75">
      <c r="B27" s="37" t="s">
        <v>60</v>
      </c>
    </row>
    <row r="28" spans="2:6" ht="12.75">
      <c r="B28" s="95"/>
      <c r="F28" s="37" t="s">
        <v>68</v>
      </c>
    </row>
    <row r="29" spans="2:6" ht="28.5">
      <c r="B29" s="95" t="s">
        <v>72</v>
      </c>
      <c r="F29" s="106" t="s">
        <v>64</v>
      </c>
    </row>
    <row r="30" spans="2:6" ht="47.25">
      <c r="B30" s="95" t="s">
        <v>71</v>
      </c>
      <c r="F30" s="107" t="s">
        <v>65</v>
      </c>
    </row>
    <row r="31" spans="2:6" ht="12.75">
      <c r="B31" s="37" t="s">
        <v>61</v>
      </c>
      <c r="F31" s="80" t="s">
        <v>49</v>
      </c>
    </row>
    <row r="32" spans="2:6" s="95" customFormat="1" ht="12.75">
      <c r="B32" s="37" t="s">
        <v>53</v>
      </c>
      <c r="D32" s="98"/>
      <c r="F32" s="108" t="s">
        <v>66</v>
      </c>
    </row>
    <row r="33" ht="12.75">
      <c r="F33" s="108" t="s">
        <v>67</v>
      </c>
    </row>
  </sheetData>
  <sheetProtection password="DE6E" sheet="1" selectLockedCells="1" selectUnlockedCells="1"/>
  <printOptions/>
  <pageMargins left="0.787401575" right="0.787401575" top="0.984251969" bottom="0.984251969" header="0.4921259845" footer="0.4921259845"/>
  <pageSetup horizontalDpi="600" verticalDpi="600" orientation="portrait" paperSize="9" r:id="rId5"/>
  <drawing r:id="rId4"/>
  <legacyDrawing r:id="rId3"/>
  <oleObjects>
    <oleObject progId="Equation.3" shapeId="1525185" r:id="rId1"/>
    <oleObject progId="Equation.3" shapeId="1547529" r:id="rId2"/>
  </oleObjects>
</worksheet>
</file>

<file path=xl/worksheets/sheet8.xml><?xml version="1.0" encoding="utf-8"?>
<worksheet xmlns="http://schemas.openxmlformats.org/spreadsheetml/2006/main" xmlns:r="http://schemas.openxmlformats.org/officeDocument/2006/relationships">
  <sheetPr codeName="Tabelle10">
    <tabColor rgb="FFFF99FF"/>
    <pageSetUpPr fitToPage="1"/>
  </sheetPr>
  <dimension ref="A1:AI91"/>
  <sheetViews>
    <sheetView zoomScale="90" zoomScaleNormal="90" zoomScalePageLayoutView="0" workbookViewId="0" topLeftCell="A1">
      <selection activeCell="J7" sqref="J7"/>
    </sheetView>
  </sheetViews>
  <sheetFormatPr defaultColWidth="11.421875" defaultRowHeight="12.75"/>
  <cols>
    <col min="1" max="1" width="5.7109375" style="165" customWidth="1"/>
    <col min="2" max="2" width="13.57421875" style="165" customWidth="1"/>
    <col min="3" max="4" width="11.421875" style="165" hidden="1" customWidth="1"/>
    <col min="5" max="5" width="12.8515625" style="165" hidden="1" customWidth="1"/>
    <col min="6" max="7" width="11.421875" style="165" hidden="1" customWidth="1"/>
    <col min="8" max="8" width="14.140625" style="165" hidden="1" customWidth="1"/>
    <col min="9" max="9" width="8.7109375" style="165" customWidth="1"/>
    <col min="10" max="10" width="12.421875" style="165" customWidth="1"/>
    <col min="11" max="11" width="8.7109375" style="165" hidden="1" customWidth="1"/>
    <col min="12" max="13" width="16.28125" style="165" hidden="1" customWidth="1"/>
    <col min="14" max="14" width="16.8515625" style="165" hidden="1" customWidth="1"/>
    <col min="15" max="15" width="17.7109375" style="165" hidden="1" customWidth="1"/>
    <col min="16" max="20" width="17.00390625" style="165" hidden="1" customWidth="1"/>
    <col min="21" max="21" width="11.421875" style="165" customWidth="1"/>
    <col min="22" max="22" width="13.8515625" style="165" customWidth="1"/>
    <col min="23" max="24" width="11.421875" style="165" customWidth="1"/>
    <col min="25" max="25" width="5.28125" style="165" customWidth="1"/>
    <col min="26" max="26" width="17.7109375" style="165" customWidth="1"/>
    <col min="27" max="28" width="11.421875" style="165" customWidth="1"/>
    <col min="29" max="16384" width="11.421875" style="165" customWidth="1"/>
  </cols>
  <sheetData>
    <row r="1" spans="1:35" s="131" customFormat="1" ht="20.25" customHeight="1">
      <c r="A1" s="130"/>
      <c r="B1" s="130"/>
      <c r="C1" s="130"/>
      <c r="D1" s="130"/>
      <c r="E1" s="130"/>
      <c r="F1" s="130"/>
      <c r="G1" s="130"/>
      <c r="H1" s="130"/>
      <c r="I1" s="130"/>
      <c r="J1" s="130"/>
      <c r="K1" s="130"/>
      <c r="L1" s="130"/>
      <c r="M1" s="130"/>
      <c r="N1" s="130"/>
      <c r="O1" s="130"/>
      <c r="P1" s="130"/>
      <c r="Q1" s="130"/>
      <c r="R1" s="130"/>
      <c r="S1" s="130"/>
      <c r="T1" s="130"/>
      <c r="U1" s="130"/>
      <c r="V1" s="130"/>
      <c r="W1" s="130"/>
      <c r="X1" s="130"/>
      <c r="Y1" s="130"/>
      <c r="Z1" s="130"/>
      <c r="AA1" s="130"/>
      <c r="AB1" s="130"/>
      <c r="AC1" s="130"/>
      <c r="AD1" s="130"/>
      <c r="AE1" s="130"/>
      <c r="AF1" s="130"/>
      <c r="AG1" s="130"/>
      <c r="AH1" s="130"/>
      <c r="AI1" s="130"/>
    </row>
    <row r="2" spans="1:35" s="131" customFormat="1" ht="45" customHeight="1">
      <c r="A2" s="130"/>
      <c r="B2" s="174" t="s">
        <v>95</v>
      </c>
      <c r="C2" s="175"/>
      <c r="D2" s="175"/>
      <c r="E2" s="175"/>
      <c r="F2" s="175"/>
      <c r="G2" s="175"/>
      <c r="H2" s="175"/>
      <c r="I2" s="175"/>
      <c r="J2" s="175"/>
      <c r="K2" s="175"/>
      <c r="L2" s="175"/>
      <c r="M2" s="175"/>
      <c r="N2" s="175"/>
      <c r="O2" s="175"/>
      <c r="P2" s="175"/>
      <c r="Q2" s="175"/>
      <c r="R2" s="175"/>
      <c r="S2" s="175"/>
      <c r="T2" s="175"/>
      <c r="U2" s="175"/>
      <c r="V2" s="175"/>
      <c r="W2" s="175"/>
      <c r="X2" s="175"/>
      <c r="Y2" s="175"/>
      <c r="Z2" s="175"/>
      <c r="AA2" s="175"/>
      <c r="AB2" s="175"/>
      <c r="AC2" s="175"/>
      <c r="AD2" s="175"/>
      <c r="AE2" s="175"/>
      <c r="AF2" s="130"/>
      <c r="AG2" s="130"/>
      <c r="AH2" s="130"/>
      <c r="AI2" s="130"/>
    </row>
    <row r="3" spans="1:35" s="131" customFormat="1" ht="15" customHeight="1">
      <c r="A3" s="130"/>
      <c r="B3" s="130"/>
      <c r="C3" s="130"/>
      <c r="D3" s="130"/>
      <c r="E3" s="130"/>
      <c r="F3" s="130"/>
      <c r="G3" s="130"/>
      <c r="H3" s="130"/>
      <c r="I3" s="130"/>
      <c r="J3" s="130"/>
      <c r="K3" s="130"/>
      <c r="L3" s="130"/>
      <c r="M3" s="130"/>
      <c r="N3" s="130"/>
      <c r="O3" s="130"/>
      <c r="P3" s="130"/>
      <c r="Q3" s="130"/>
      <c r="R3" s="130"/>
      <c r="S3" s="130"/>
      <c r="T3" s="130"/>
      <c r="U3" s="130"/>
      <c r="V3" s="132"/>
      <c r="W3" s="133"/>
      <c r="X3" s="130"/>
      <c r="Y3" s="130"/>
      <c r="Z3" s="130"/>
      <c r="AA3" s="130"/>
      <c r="AC3" s="130"/>
      <c r="AD3" s="130"/>
      <c r="AE3" s="134" t="s">
        <v>96</v>
      </c>
      <c r="AF3" s="130"/>
      <c r="AG3" s="130"/>
      <c r="AH3" s="130"/>
      <c r="AI3" s="130"/>
    </row>
    <row r="4" spans="1:35" s="131" customFormat="1" ht="15" customHeight="1">
      <c r="A4" s="130"/>
      <c r="B4" s="130"/>
      <c r="C4" s="130"/>
      <c r="D4" s="130"/>
      <c r="E4" s="130"/>
      <c r="F4" s="130"/>
      <c r="G4" s="130"/>
      <c r="H4" s="130"/>
      <c r="I4" s="130"/>
      <c r="J4" s="130"/>
      <c r="K4" s="130"/>
      <c r="L4" s="130"/>
      <c r="M4" s="130"/>
      <c r="N4" s="130"/>
      <c r="O4" s="130"/>
      <c r="P4" s="130"/>
      <c r="Q4" s="130"/>
      <c r="R4" s="130"/>
      <c r="S4" s="130"/>
      <c r="T4" s="130"/>
      <c r="U4" s="130"/>
      <c r="V4" s="132"/>
      <c r="W4" s="133"/>
      <c r="X4" s="130"/>
      <c r="Y4" s="130"/>
      <c r="Z4" s="130"/>
      <c r="AA4" s="130"/>
      <c r="AB4" s="134"/>
      <c r="AC4" s="130"/>
      <c r="AD4" s="130"/>
      <c r="AE4" s="130"/>
      <c r="AF4" s="130"/>
      <c r="AG4" s="130"/>
      <c r="AH4" s="130"/>
      <c r="AI4" s="130"/>
    </row>
    <row r="5" spans="1:35" s="131" customFormat="1" ht="15" customHeight="1">
      <c r="A5" s="130"/>
      <c r="B5" s="130"/>
      <c r="C5" s="130"/>
      <c r="D5" s="130"/>
      <c r="E5" s="130"/>
      <c r="F5" s="130"/>
      <c r="G5" s="130"/>
      <c r="H5" s="130"/>
      <c r="I5" s="130"/>
      <c r="J5" s="130"/>
      <c r="K5" s="130"/>
      <c r="L5" s="130"/>
      <c r="M5" s="130"/>
      <c r="N5" s="130"/>
      <c r="O5" s="130"/>
      <c r="P5" s="130"/>
      <c r="Q5" s="130"/>
      <c r="R5" s="130"/>
      <c r="S5" s="130"/>
      <c r="T5" s="130"/>
      <c r="U5" s="130"/>
      <c r="V5" s="135" t="s">
        <v>98</v>
      </c>
      <c r="W5" s="135"/>
      <c r="X5" s="130"/>
      <c r="Y5" s="130"/>
      <c r="Z5" s="130"/>
      <c r="AA5" s="130"/>
      <c r="AB5" s="134"/>
      <c r="AC5" s="130"/>
      <c r="AD5" s="130"/>
      <c r="AE5" s="130"/>
      <c r="AF5" s="130"/>
      <c r="AG5" s="130"/>
      <c r="AH5" s="130"/>
      <c r="AI5" s="130"/>
    </row>
    <row r="6" spans="1:35" s="131" customFormat="1" ht="30" customHeight="1">
      <c r="A6" s="130"/>
      <c r="B6" s="167" t="s">
        <v>90</v>
      </c>
      <c r="C6" s="136" t="s">
        <v>78</v>
      </c>
      <c r="D6" s="136" t="s">
        <v>79</v>
      </c>
      <c r="E6" s="136" t="s">
        <v>80</v>
      </c>
      <c r="F6" s="136" t="s">
        <v>81</v>
      </c>
      <c r="G6" s="136" t="s">
        <v>82</v>
      </c>
      <c r="H6" s="136" t="s">
        <v>83</v>
      </c>
      <c r="I6" s="137" t="s">
        <v>84</v>
      </c>
      <c r="J6" s="138" t="s">
        <v>91</v>
      </c>
      <c r="K6" s="139" t="s">
        <v>84</v>
      </c>
      <c r="L6" s="140" t="s">
        <v>85</v>
      </c>
      <c r="M6" s="141" t="s">
        <v>86</v>
      </c>
      <c r="N6" s="142" t="s">
        <v>82</v>
      </c>
      <c r="O6" s="142" t="s">
        <v>78</v>
      </c>
      <c r="P6" s="143" t="s">
        <v>78</v>
      </c>
      <c r="Q6" s="142" t="s">
        <v>80</v>
      </c>
      <c r="R6" s="143" t="s">
        <v>80</v>
      </c>
      <c r="S6" s="143" t="s">
        <v>79</v>
      </c>
      <c r="T6" s="143" t="s">
        <v>79</v>
      </c>
      <c r="U6" s="130"/>
      <c r="V6" s="176" t="s">
        <v>87</v>
      </c>
      <c r="W6" s="177"/>
      <c r="X6" s="177"/>
      <c r="Y6" s="177"/>
      <c r="Z6" s="177"/>
      <c r="AA6" s="177"/>
      <c r="AB6" s="177"/>
      <c r="AC6" s="130"/>
      <c r="AD6" s="130"/>
      <c r="AE6" s="130"/>
      <c r="AF6" s="130"/>
      <c r="AG6" s="130"/>
      <c r="AH6" s="130"/>
      <c r="AI6" s="130"/>
    </row>
    <row r="7" spans="1:35" s="131" customFormat="1" ht="15" customHeight="1">
      <c r="A7" s="130"/>
      <c r="B7" s="144">
        <v>10</v>
      </c>
      <c r="C7" s="145">
        <v>-70.4</v>
      </c>
      <c r="D7" s="145">
        <v>0</v>
      </c>
      <c r="E7" s="145">
        <v>-70.4</v>
      </c>
      <c r="F7" s="145">
        <v>-14.3</v>
      </c>
      <c r="G7" s="145">
        <v>0</v>
      </c>
      <c r="H7" s="145"/>
      <c r="I7" s="146" t="s">
        <v>84</v>
      </c>
      <c r="J7" s="152">
        <v>0</v>
      </c>
      <c r="K7" s="146" t="s">
        <v>84</v>
      </c>
      <c r="L7" s="147" t="str">
        <f>IF(J7&lt;0,"ungültiger Wert",IF(J7&gt;170,"ungültiger Wert","ok"))</f>
        <v>ok</v>
      </c>
      <c r="M7" s="148">
        <f>IF(J7&lt;0,0,IF(J7&gt;170,0,J7))</f>
        <v>0</v>
      </c>
      <c r="N7" s="130">
        <f>IF(L7="ok",(POWER(10,0.1*J7)),1)</f>
        <v>1</v>
      </c>
      <c r="O7" s="130">
        <f aca="true" t="shared" si="0" ref="O7:O40">J7+C7</f>
        <v>-70.4</v>
      </c>
      <c r="P7" s="130">
        <f aca="true" t="shared" si="1" ref="P7:P15">POWER(10,0.1*O7)</f>
        <v>9.120108393559062E-08</v>
      </c>
      <c r="Q7" s="130">
        <f aca="true" t="shared" si="2" ref="Q7:Q40">J7+E7</f>
        <v>-70.4</v>
      </c>
      <c r="R7" s="130">
        <f aca="true" t="shared" si="3" ref="R7:R15">POWER(10,0.1*Q7)</f>
        <v>9.120108393559062E-08</v>
      </c>
      <c r="S7" s="130">
        <f aca="true" t="shared" si="4" ref="S7:S40">J7+D7</f>
        <v>0</v>
      </c>
      <c r="T7" s="130">
        <f aca="true" t="shared" si="5" ref="T7:T15">POWER(10,0.1*S7)</f>
        <v>1</v>
      </c>
      <c r="U7" s="130"/>
      <c r="V7" s="130"/>
      <c r="W7" s="130"/>
      <c r="X7" s="130"/>
      <c r="Y7" s="130"/>
      <c r="Z7" s="130"/>
      <c r="AA7" s="130"/>
      <c r="AB7" s="132"/>
      <c r="AC7" s="130"/>
      <c r="AD7" s="130"/>
      <c r="AE7" s="130"/>
      <c r="AF7" s="130"/>
      <c r="AG7" s="130"/>
      <c r="AH7" s="130"/>
      <c r="AI7" s="130"/>
    </row>
    <row r="8" spans="1:35" s="131" customFormat="1" ht="15" customHeight="1">
      <c r="A8" s="130"/>
      <c r="B8" s="149">
        <v>12.5</v>
      </c>
      <c r="C8" s="145">
        <v>-63.4</v>
      </c>
      <c r="D8" s="145">
        <v>0</v>
      </c>
      <c r="E8" s="145">
        <v>-63.4</v>
      </c>
      <c r="F8" s="145">
        <v>-11.2</v>
      </c>
      <c r="G8" s="145">
        <v>0</v>
      </c>
      <c r="H8" s="145"/>
      <c r="I8" s="146" t="s">
        <v>84</v>
      </c>
      <c r="J8" s="152">
        <v>0</v>
      </c>
      <c r="K8" s="146" t="s">
        <v>84</v>
      </c>
      <c r="L8" s="147" t="str">
        <f aca="true" t="shared" si="6" ref="L8:L40">IF(J8&lt;0,"ungültiger Wert",IF(J8&gt;170,"ungültiger Wert","ok"))</f>
        <v>ok</v>
      </c>
      <c r="M8" s="148">
        <f aca="true" t="shared" si="7" ref="M8:M40">IF(J8&lt;0,0,IF(J8&gt;170,0,J8))</f>
        <v>0</v>
      </c>
      <c r="N8" s="130">
        <f aca="true" t="shared" si="8" ref="N8:N40">IF(L8="ok",(POWER(10,0.1*J8)),1)</f>
        <v>1</v>
      </c>
      <c r="O8" s="130">
        <f t="shared" si="0"/>
        <v>-63.4</v>
      </c>
      <c r="P8" s="130">
        <f t="shared" si="1"/>
        <v>4.5708818961487426E-07</v>
      </c>
      <c r="Q8" s="130">
        <f t="shared" si="2"/>
        <v>-63.4</v>
      </c>
      <c r="R8" s="130">
        <f t="shared" si="3"/>
        <v>4.5708818961487426E-07</v>
      </c>
      <c r="S8" s="130">
        <f t="shared" si="4"/>
        <v>0</v>
      </c>
      <c r="T8" s="130">
        <f t="shared" si="5"/>
        <v>1</v>
      </c>
      <c r="U8" s="130"/>
      <c r="V8" s="172" t="s">
        <v>99</v>
      </c>
      <c r="W8" s="168">
        <f>IF(SUM(J7:J40)&gt;0,10*LOG(N42),0)</f>
        <v>0</v>
      </c>
      <c r="X8" s="170" t="s">
        <v>88</v>
      </c>
      <c r="Y8" s="130"/>
      <c r="Z8" s="130"/>
      <c r="AA8" s="130"/>
      <c r="AB8" s="130"/>
      <c r="AC8" s="130"/>
      <c r="AD8" s="130"/>
      <c r="AE8" s="130"/>
      <c r="AF8" s="130"/>
      <c r="AG8" s="130"/>
      <c r="AH8" s="130"/>
      <c r="AI8" s="130"/>
    </row>
    <row r="9" spans="1:35" s="131" customFormat="1" ht="15" customHeight="1">
      <c r="A9" s="130"/>
      <c r="B9" s="144">
        <v>16</v>
      </c>
      <c r="C9" s="145">
        <v>-56.7</v>
      </c>
      <c r="D9" s="145">
        <v>0</v>
      </c>
      <c r="E9" s="145">
        <v>-56.7</v>
      </c>
      <c r="F9" s="145">
        <v>-8.5</v>
      </c>
      <c r="G9" s="145">
        <v>0</v>
      </c>
      <c r="H9" s="145"/>
      <c r="I9" s="146" t="s">
        <v>84</v>
      </c>
      <c r="J9" s="152">
        <v>0</v>
      </c>
      <c r="K9" s="146" t="s">
        <v>84</v>
      </c>
      <c r="L9" s="147" t="str">
        <f t="shared" si="6"/>
        <v>ok</v>
      </c>
      <c r="M9" s="148">
        <f t="shared" si="7"/>
        <v>0</v>
      </c>
      <c r="N9" s="130">
        <f t="shared" si="8"/>
        <v>1</v>
      </c>
      <c r="O9" s="130">
        <f t="shared" si="0"/>
        <v>-56.7</v>
      </c>
      <c r="P9" s="130">
        <f t="shared" si="1"/>
        <v>2.1379620895022263E-06</v>
      </c>
      <c r="Q9" s="130">
        <f t="shared" si="2"/>
        <v>-56.7</v>
      </c>
      <c r="R9" s="130">
        <f t="shared" si="3"/>
        <v>2.1379620895022263E-06</v>
      </c>
      <c r="S9" s="130">
        <f t="shared" si="4"/>
        <v>0</v>
      </c>
      <c r="T9" s="130">
        <f t="shared" si="5"/>
        <v>1</v>
      </c>
      <c r="U9" s="130"/>
      <c r="V9" s="173"/>
      <c r="W9" s="169"/>
      <c r="X9" s="171"/>
      <c r="Y9" s="130"/>
      <c r="Z9" s="130"/>
      <c r="AA9" s="130"/>
      <c r="AB9" s="130"/>
      <c r="AC9" s="130"/>
      <c r="AD9" s="130"/>
      <c r="AE9" s="130"/>
      <c r="AF9" s="130"/>
      <c r="AG9" s="130"/>
      <c r="AH9" s="130"/>
      <c r="AI9" s="130"/>
    </row>
    <row r="10" spans="1:35" s="131" customFormat="1" ht="15" customHeight="1">
      <c r="A10" s="130"/>
      <c r="B10" s="144">
        <v>20</v>
      </c>
      <c r="C10" s="145">
        <v>-50.5</v>
      </c>
      <c r="D10" s="145">
        <v>0</v>
      </c>
      <c r="E10" s="145">
        <v>-50.5</v>
      </c>
      <c r="F10" s="145">
        <v>-6.2</v>
      </c>
      <c r="G10" s="145">
        <v>0</v>
      </c>
      <c r="H10" s="145"/>
      <c r="I10" s="146" t="s">
        <v>84</v>
      </c>
      <c r="J10" s="152">
        <v>0</v>
      </c>
      <c r="K10" s="146" t="s">
        <v>84</v>
      </c>
      <c r="L10" s="147" t="str">
        <f t="shared" si="6"/>
        <v>ok</v>
      </c>
      <c r="M10" s="148">
        <f t="shared" si="7"/>
        <v>0</v>
      </c>
      <c r="N10" s="130">
        <f t="shared" si="8"/>
        <v>1</v>
      </c>
      <c r="O10" s="130">
        <f t="shared" si="0"/>
        <v>-50.5</v>
      </c>
      <c r="P10" s="130">
        <f t="shared" si="1"/>
        <v>8.912509381337426E-06</v>
      </c>
      <c r="Q10" s="130">
        <f t="shared" si="2"/>
        <v>-50.5</v>
      </c>
      <c r="R10" s="130">
        <f t="shared" si="3"/>
        <v>8.912509381337426E-06</v>
      </c>
      <c r="S10" s="130">
        <f t="shared" si="4"/>
        <v>0</v>
      </c>
      <c r="T10" s="130">
        <f t="shared" si="5"/>
        <v>1</v>
      </c>
      <c r="U10" s="130"/>
      <c r="V10" s="150"/>
      <c r="W10" s="151"/>
      <c r="X10" s="130"/>
      <c r="Y10" s="130"/>
      <c r="Z10" s="130"/>
      <c r="AA10" s="130"/>
      <c r="AB10" s="130"/>
      <c r="AC10" s="130"/>
      <c r="AD10" s="130"/>
      <c r="AE10" s="130"/>
      <c r="AF10" s="130"/>
      <c r="AG10" s="130"/>
      <c r="AH10" s="130"/>
      <c r="AI10" s="130"/>
    </row>
    <row r="11" spans="1:35" s="131" customFormat="1" ht="15" customHeight="1">
      <c r="A11" s="130"/>
      <c r="B11" s="144">
        <v>25</v>
      </c>
      <c r="C11" s="145">
        <v>-44.7</v>
      </c>
      <c r="D11" s="145">
        <v>0</v>
      </c>
      <c r="E11" s="145">
        <v>-44.7</v>
      </c>
      <c r="F11" s="145">
        <v>-4.4</v>
      </c>
      <c r="G11" s="145">
        <v>0</v>
      </c>
      <c r="H11" s="145"/>
      <c r="I11" s="146" t="s">
        <v>84</v>
      </c>
      <c r="J11" s="152">
        <v>0</v>
      </c>
      <c r="K11" s="146" t="s">
        <v>84</v>
      </c>
      <c r="L11" s="147" t="str">
        <f t="shared" si="6"/>
        <v>ok</v>
      </c>
      <c r="M11" s="148">
        <f t="shared" si="7"/>
        <v>0</v>
      </c>
      <c r="N11" s="130">
        <f t="shared" si="8"/>
        <v>1</v>
      </c>
      <c r="O11" s="130">
        <f t="shared" si="0"/>
        <v>-44.7</v>
      </c>
      <c r="P11" s="130">
        <f t="shared" si="1"/>
        <v>3.3884415613920195E-05</v>
      </c>
      <c r="Q11" s="130">
        <f t="shared" si="2"/>
        <v>-44.7</v>
      </c>
      <c r="R11" s="130">
        <f t="shared" si="3"/>
        <v>3.3884415613920195E-05</v>
      </c>
      <c r="S11" s="130">
        <f t="shared" si="4"/>
        <v>0</v>
      </c>
      <c r="T11" s="130">
        <f t="shared" si="5"/>
        <v>1</v>
      </c>
      <c r="U11" s="130"/>
      <c r="V11" s="172" t="s">
        <v>92</v>
      </c>
      <c r="W11" s="168">
        <f>IF(SUM(J7:J40)&gt;0,10*LOG(P42),0)</f>
        <v>0</v>
      </c>
      <c r="X11" s="170" t="s">
        <v>88</v>
      </c>
      <c r="Y11" s="130"/>
      <c r="Z11" s="172" t="s">
        <v>94</v>
      </c>
      <c r="AA11" s="168">
        <f>IF(SUM(J9:J39)&gt;0,10*LOG(P46),0)</f>
        <v>0</v>
      </c>
      <c r="AB11" s="170" t="s">
        <v>88</v>
      </c>
      <c r="AC11" s="130"/>
      <c r="AD11" s="130"/>
      <c r="AE11" s="130"/>
      <c r="AF11" s="130"/>
      <c r="AG11" s="130"/>
      <c r="AH11" s="130"/>
      <c r="AI11" s="130"/>
    </row>
    <row r="12" spans="1:35" s="131" customFormat="1" ht="15" customHeight="1">
      <c r="A12" s="130"/>
      <c r="B12" s="149">
        <v>31.5</v>
      </c>
      <c r="C12" s="145">
        <v>-39.4</v>
      </c>
      <c r="D12" s="145">
        <v>0</v>
      </c>
      <c r="E12" s="145">
        <v>-39.4</v>
      </c>
      <c r="F12" s="145">
        <v>-3</v>
      </c>
      <c r="G12" s="145">
        <v>0</v>
      </c>
      <c r="H12" s="145"/>
      <c r="I12" s="146" t="s">
        <v>84</v>
      </c>
      <c r="J12" s="152">
        <v>0</v>
      </c>
      <c r="K12" s="146" t="s">
        <v>84</v>
      </c>
      <c r="L12" s="147" t="str">
        <f t="shared" si="6"/>
        <v>ok</v>
      </c>
      <c r="M12" s="148">
        <f t="shared" si="7"/>
        <v>0</v>
      </c>
      <c r="N12" s="130">
        <f t="shared" si="8"/>
        <v>1</v>
      </c>
      <c r="O12" s="130">
        <f t="shared" si="0"/>
        <v>-39.4</v>
      </c>
      <c r="P12" s="130">
        <f t="shared" si="1"/>
        <v>0.0001148153621496881</v>
      </c>
      <c r="Q12" s="130">
        <f t="shared" si="2"/>
        <v>-39.4</v>
      </c>
      <c r="R12" s="130">
        <f t="shared" si="3"/>
        <v>0.0001148153621496881</v>
      </c>
      <c r="S12" s="130">
        <f t="shared" si="4"/>
        <v>0</v>
      </c>
      <c r="T12" s="130">
        <f t="shared" si="5"/>
        <v>1</v>
      </c>
      <c r="U12" s="130"/>
      <c r="V12" s="173"/>
      <c r="W12" s="169"/>
      <c r="X12" s="171"/>
      <c r="Y12" s="130"/>
      <c r="Z12" s="173"/>
      <c r="AA12" s="169"/>
      <c r="AB12" s="171"/>
      <c r="AC12" s="130"/>
      <c r="AD12" s="130"/>
      <c r="AE12" s="130"/>
      <c r="AF12" s="130"/>
      <c r="AG12" s="130"/>
      <c r="AH12" s="130"/>
      <c r="AI12" s="130"/>
    </row>
    <row r="13" spans="1:35" s="131" customFormat="1" ht="15" customHeight="1">
      <c r="A13" s="130"/>
      <c r="B13" s="144">
        <v>40</v>
      </c>
      <c r="C13" s="145">
        <v>-34.6</v>
      </c>
      <c r="D13" s="145">
        <v>0</v>
      </c>
      <c r="E13" s="145">
        <v>-34.6</v>
      </c>
      <c r="F13" s="145">
        <v>-2</v>
      </c>
      <c r="G13" s="145">
        <v>0</v>
      </c>
      <c r="H13" s="145"/>
      <c r="I13" s="146" t="s">
        <v>84</v>
      </c>
      <c r="J13" s="152">
        <v>0</v>
      </c>
      <c r="K13" s="146" t="s">
        <v>84</v>
      </c>
      <c r="L13" s="147" t="str">
        <f t="shared" si="6"/>
        <v>ok</v>
      </c>
      <c r="M13" s="148">
        <f t="shared" si="7"/>
        <v>0</v>
      </c>
      <c r="N13" s="130">
        <f t="shared" si="8"/>
        <v>1</v>
      </c>
      <c r="O13" s="130">
        <f t="shared" si="0"/>
        <v>-34.6</v>
      </c>
      <c r="P13" s="130">
        <f t="shared" si="1"/>
        <v>0.0003467368504525311</v>
      </c>
      <c r="Q13" s="130">
        <f t="shared" si="2"/>
        <v>-34.6</v>
      </c>
      <c r="R13" s="130">
        <f t="shared" si="3"/>
        <v>0.0003467368504525311</v>
      </c>
      <c r="S13" s="130">
        <f t="shared" si="4"/>
        <v>0</v>
      </c>
      <c r="T13" s="130">
        <f t="shared" si="5"/>
        <v>1</v>
      </c>
      <c r="U13" s="130"/>
      <c r="V13" s="130"/>
      <c r="W13" s="130"/>
      <c r="X13" s="130"/>
      <c r="Y13" s="130"/>
      <c r="Z13" s="132" t="s">
        <v>97</v>
      </c>
      <c r="AA13" s="130"/>
      <c r="AB13" s="130"/>
      <c r="AC13" s="130"/>
      <c r="AD13" s="130"/>
      <c r="AE13" s="130"/>
      <c r="AF13" s="130"/>
      <c r="AG13" s="130"/>
      <c r="AH13" s="130"/>
      <c r="AI13" s="130"/>
    </row>
    <row r="14" spans="1:35" s="131" customFormat="1" ht="15" customHeight="1">
      <c r="A14" s="130"/>
      <c r="B14" s="144">
        <v>50</v>
      </c>
      <c r="C14" s="145">
        <v>-30.2</v>
      </c>
      <c r="D14" s="145">
        <v>0</v>
      </c>
      <c r="E14" s="145">
        <v>-30.2</v>
      </c>
      <c r="F14" s="145">
        <v>-1.3</v>
      </c>
      <c r="G14" s="145">
        <v>0</v>
      </c>
      <c r="H14" s="145"/>
      <c r="I14" s="146" t="s">
        <v>84</v>
      </c>
      <c r="J14" s="129">
        <v>0</v>
      </c>
      <c r="K14" s="146" t="s">
        <v>84</v>
      </c>
      <c r="L14" s="147" t="str">
        <f t="shared" si="6"/>
        <v>ok</v>
      </c>
      <c r="M14" s="148">
        <f t="shared" si="7"/>
        <v>0</v>
      </c>
      <c r="N14" s="130">
        <f t="shared" si="8"/>
        <v>1</v>
      </c>
      <c r="O14" s="130">
        <f t="shared" si="0"/>
        <v>-30.2</v>
      </c>
      <c r="P14" s="130">
        <f t="shared" si="1"/>
        <v>0.0009549925860214355</v>
      </c>
      <c r="Q14" s="130">
        <f t="shared" si="2"/>
        <v>-30.2</v>
      </c>
      <c r="R14" s="130">
        <f t="shared" si="3"/>
        <v>0.0009549925860214355</v>
      </c>
      <c r="S14" s="130">
        <f t="shared" si="4"/>
        <v>0</v>
      </c>
      <c r="T14" s="130">
        <f t="shared" si="5"/>
        <v>1</v>
      </c>
      <c r="U14" s="130"/>
      <c r="V14" s="172" t="s">
        <v>93</v>
      </c>
      <c r="W14" s="168">
        <f>IF(SUM(J7:J40)&gt;0,10*LOG(R42),0)</f>
        <v>0</v>
      </c>
      <c r="X14" s="170" t="s">
        <v>88</v>
      </c>
      <c r="Y14" s="130"/>
      <c r="Z14" s="130"/>
      <c r="AA14" s="130"/>
      <c r="AB14" s="130"/>
      <c r="AC14" s="130"/>
      <c r="AD14" s="130"/>
      <c r="AE14" s="130"/>
      <c r="AF14" s="130"/>
      <c r="AG14" s="130"/>
      <c r="AH14" s="130"/>
      <c r="AI14" s="130"/>
    </row>
    <row r="15" spans="1:35" s="131" customFormat="1" ht="15" customHeight="1">
      <c r="A15" s="130"/>
      <c r="B15" s="144">
        <v>63</v>
      </c>
      <c r="C15" s="145">
        <v>-26.2</v>
      </c>
      <c r="D15" s="145">
        <v>0</v>
      </c>
      <c r="E15" s="145">
        <v>-26.2</v>
      </c>
      <c r="F15" s="145">
        <v>-0.8</v>
      </c>
      <c r="G15" s="145">
        <v>0</v>
      </c>
      <c r="H15" s="145"/>
      <c r="I15" s="146" t="s">
        <v>84</v>
      </c>
      <c r="J15" s="129">
        <v>0</v>
      </c>
      <c r="K15" s="146" t="s">
        <v>84</v>
      </c>
      <c r="L15" s="147" t="str">
        <f t="shared" si="6"/>
        <v>ok</v>
      </c>
      <c r="M15" s="148">
        <f t="shared" si="7"/>
        <v>0</v>
      </c>
      <c r="N15" s="130">
        <f t="shared" si="8"/>
        <v>1</v>
      </c>
      <c r="O15" s="130">
        <f t="shared" si="0"/>
        <v>-26.2</v>
      </c>
      <c r="P15" s="130">
        <f t="shared" si="1"/>
        <v>0.0023988329190194886</v>
      </c>
      <c r="Q15" s="130">
        <f t="shared" si="2"/>
        <v>-26.2</v>
      </c>
      <c r="R15" s="130">
        <f t="shared" si="3"/>
        <v>0.0023988329190194886</v>
      </c>
      <c r="S15" s="130">
        <f t="shared" si="4"/>
        <v>0</v>
      </c>
      <c r="T15" s="130">
        <f t="shared" si="5"/>
        <v>1</v>
      </c>
      <c r="U15" s="130"/>
      <c r="V15" s="173"/>
      <c r="W15" s="169"/>
      <c r="X15" s="171"/>
      <c r="Y15" s="130"/>
      <c r="Z15" s="130"/>
      <c r="AA15" s="130"/>
      <c r="AB15" s="130"/>
      <c r="AC15" s="130"/>
      <c r="AD15" s="130"/>
      <c r="AE15" s="130"/>
      <c r="AF15" s="130"/>
      <c r="AG15" s="130"/>
      <c r="AH15" s="130"/>
      <c r="AI15" s="130"/>
    </row>
    <row r="16" spans="1:35" s="131" customFormat="1" ht="15" customHeight="1">
      <c r="A16" s="130"/>
      <c r="B16" s="144">
        <v>80</v>
      </c>
      <c r="C16" s="145">
        <v>-22.5</v>
      </c>
      <c r="D16" s="145">
        <v>0</v>
      </c>
      <c r="E16" s="145">
        <v>-22.5</v>
      </c>
      <c r="F16" s="145">
        <v>-0.5</v>
      </c>
      <c r="G16" s="145">
        <v>0</v>
      </c>
      <c r="H16" s="145"/>
      <c r="I16" s="146" t="s">
        <v>84</v>
      </c>
      <c r="J16" s="152">
        <v>0</v>
      </c>
      <c r="K16" s="146" t="s">
        <v>84</v>
      </c>
      <c r="L16" s="147" t="str">
        <f t="shared" si="6"/>
        <v>ok</v>
      </c>
      <c r="M16" s="148">
        <f t="shared" si="7"/>
        <v>0</v>
      </c>
      <c r="N16" s="130">
        <f t="shared" si="8"/>
        <v>1</v>
      </c>
      <c r="O16" s="130">
        <f t="shared" si="0"/>
        <v>-22.5</v>
      </c>
      <c r="P16" s="130">
        <f>POWER(10,0.1*O16)</f>
        <v>0.005623413251903487</v>
      </c>
      <c r="Q16" s="130">
        <f t="shared" si="2"/>
        <v>-22.5</v>
      </c>
      <c r="R16" s="130">
        <f>POWER(10,0.1*Q16)</f>
        <v>0.005623413251903487</v>
      </c>
      <c r="S16" s="130">
        <f t="shared" si="4"/>
        <v>0</v>
      </c>
      <c r="T16" s="130">
        <f>POWER(10,0.1*S16)</f>
        <v>1</v>
      </c>
      <c r="U16" s="130"/>
      <c r="V16" s="130"/>
      <c r="W16" s="130"/>
      <c r="X16" s="130"/>
      <c r="Y16" s="130"/>
      <c r="Z16" s="130"/>
      <c r="AA16" s="130"/>
      <c r="AB16" s="130"/>
      <c r="AC16" s="130"/>
      <c r="AD16" s="130"/>
      <c r="AE16" s="130"/>
      <c r="AF16" s="130"/>
      <c r="AG16" s="130"/>
      <c r="AH16" s="130"/>
      <c r="AI16" s="130"/>
    </row>
    <row r="17" spans="1:35" s="131" customFormat="1" ht="15" customHeight="1">
      <c r="A17" s="130"/>
      <c r="B17" s="144">
        <v>100</v>
      </c>
      <c r="C17" s="145">
        <v>-19.1</v>
      </c>
      <c r="D17" s="145">
        <v>0</v>
      </c>
      <c r="E17" s="145">
        <v>-19.1</v>
      </c>
      <c r="F17" s="145">
        <v>-0.3</v>
      </c>
      <c r="G17" s="145">
        <v>0</v>
      </c>
      <c r="H17" s="145"/>
      <c r="I17" s="146" t="s">
        <v>84</v>
      </c>
      <c r="J17" s="152">
        <v>0</v>
      </c>
      <c r="K17" s="146" t="s">
        <v>84</v>
      </c>
      <c r="L17" s="147" t="str">
        <f t="shared" si="6"/>
        <v>ok</v>
      </c>
      <c r="M17" s="148">
        <f t="shared" si="7"/>
        <v>0</v>
      </c>
      <c r="N17" s="130">
        <f t="shared" si="8"/>
        <v>1</v>
      </c>
      <c r="O17" s="130">
        <f t="shared" si="0"/>
        <v>-19.1</v>
      </c>
      <c r="P17" s="130">
        <f aca="true" t="shared" si="9" ref="P17:P40">POWER(10,0.1*O17)</f>
        <v>0.01230268770812381</v>
      </c>
      <c r="Q17" s="130">
        <f t="shared" si="2"/>
        <v>-19.1</v>
      </c>
      <c r="R17" s="130">
        <f aca="true" t="shared" si="10" ref="R17:R40">POWER(10,0.1*Q17)</f>
        <v>0.01230268770812381</v>
      </c>
      <c r="S17" s="130">
        <f t="shared" si="4"/>
        <v>0</v>
      </c>
      <c r="T17" s="130">
        <f aca="true" t="shared" si="11" ref="T17:T40">POWER(10,0.1*S17)</f>
        <v>1</v>
      </c>
      <c r="U17" s="130"/>
      <c r="V17" s="130"/>
      <c r="W17" s="130"/>
      <c r="X17" s="130"/>
      <c r="Y17" s="130"/>
      <c r="Z17" s="130"/>
      <c r="AA17" s="130"/>
      <c r="AB17" s="130"/>
      <c r="AC17" s="130"/>
      <c r="AD17" s="130"/>
      <c r="AE17" s="130"/>
      <c r="AF17" s="130"/>
      <c r="AG17" s="130"/>
      <c r="AH17" s="130"/>
      <c r="AI17" s="130"/>
    </row>
    <row r="18" spans="1:35" s="131" customFormat="1" ht="15" customHeight="1">
      <c r="A18" s="130"/>
      <c r="B18" s="144">
        <v>125</v>
      </c>
      <c r="C18" s="145">
        <v>-16.1</v>
      </c>
      <c r="D18" s="145">
        <v>0</v>
      </c>
      <c r="E18" s="145">
        <v>-16.1</v>
      </c>
      <c r="F18" s="145">
        <v>-0.2</v>
      </c>
      <c r="G18" s="145">
        <v>0</v>
      </c>
      <c r="H18" s="145"/>
      <c r="I18" s="146" t="s">
        <v>84</v>
      </c>
      <c r="J18" s="152">
        <v>0</v>
      </c>
      <c r="K18" s="146" t="s">
        <v>84</v>
      </c>
      <c r="L18" s="147" t="str">
        <f t="shared" si="6"/>
        <v>ok</v>
      </c>
      <c r="M18" s="148">
        <f t="shared" si="7"/>
        <v>0</v>
      </c>
      <c r="N18" s="130">
        <f t="shared" si="8"/>
        <v>1</v>
      </c>
      <c r="O18" s="130">
        <f t="shared" si="0"/>
        <v>-16.1</v>
      </c>
      <c r="P18" s="130">
        <f t="shared" si="9"/>
        <v>0.024547089156850277</v>
      </c>
      <c r="Q18" s="130">
        <f t="shared" si="2"/>
        <v>-16.1</v>
      </c>
      <c r="R18" s="130">
        <f t="shared" si="10"/>
        <v>0.024547089156850277</v>
      </c>
      <c r="S18" s="130">
        <f t="shared" si="4"/>
        <v>0</v>
      </c>
      <c r="T18" s="130">
        <f t="shared" si="11"/>
        <v>1</v>
      </c>
      <c r="U18" s="130"/>
      <c r="V18" s="130"/>
      <c r="W18" s="130"/>
      <c r="X18" s="130"/>
      <c r="Y18" s="130"/>
      <c r="Z18" s="130"/>
      <c r="AA18" s="130"/>
      <c r="AB18" s="130"/>
      <c r="AC18" s="130"/>
      <c r="AD18" s="130"/>
      <c r="AE18" s="130"/>
      <c r="AF18" s="130"/>
      <c r="AG18" s="130"/>
      <c r="AH18" s="130"/>
      <c r="AI18" s="130"/>
    </row>
    <row r="19" spans="1:35" s="131" customFormat="1" ht="15" customHeight="1">
      <c r="A19" s="130"/>
      <c r="B19" s="144">
        <v>160</v>
      </c>
      <c r="C19" s="145">
        <v>-13.4</v>
      </c>
      <c r="D19" s="145">
        <v>0</v>
      </c>
      <c r="E19" s="145">
        <v>-13.4</v>
      </c>
      <c r="F19" s="145">
        <v>-0.1</v>
      </c>
      <c r="G19" s="145">
        <v>0</v>
      </c>
      <c r="H19" s="145"/>
      <c r="I19" s="146" t="s">
        <v>84</v>
      </c>
      <c r="J19" s="152">
        <v>0</v>
      </c>
      <c r="K19" s="146" t="s">
        <v>84</v>
      </c>
      <c r="L19" s="147" t="str">
        <f t="shared" si="6"/>
        <v>ok</v>
      </c>
      <c r="M19" s="148">
        <f t="shared" si="7"/>
        <v>0</v>
      </c>
      <c r="N19" s="130">
        <f t="shared" si="8"/>
        <v>1</v>
      </c>
      <c r="O19" s="130">
        <f t="shared" si="0"/>
        <v>-13.4</v>
      </c>
      <c r="P19" s="130">
        <f t="shared" si="9"/>
        <v>0.04570881896148748</v>
      </c>
      <c r="Q19" s="130">
        <f t="shared" si="2"/>
        <v>-13.4</v>
      </c>
      <c r="R19" s="130">
        <f t="shared" si="10"/>
        <v>0.04570881896148748</v>
      </c>
      <c r="S19" s="130">
        <f t="shared" si="4"/>
        <v>0</v>
      </c>
      <c r="T19" s="130">
        <f t="shared" si="11"/>
        <v>1</v>
      </c>
      <c r="U19" s="130"/>
      <c r="V19" s="130"/>
      <c r="W19" s="130"/>
      <c r="X19" s="130"/>
      <c r="Y19" s="130"/>
      <c r="Z19" s="130"/>
      <c r="AA19" s="130"/>
      <c r="AB19" s="130"/>
      <c r="AC19" s="130"/>
      <c r="AD19" s="130"/>
      <c r="AE19" s="130"/>
      <c r="AF19" s="130"/>
      <c r="AG19" s="130"/>
      <c r="AH19" s="130"/>
      <c r="AI19" s="130"/>
    </row>
    <row r="20" spans="1:35" s="131" customFormat="1" ht="15" customHeight="1">
      <c r="A20" s="130"/>
      <c r="B20" s="144">
        <v>200</v>
      </c>
      <c r="C20" s="145">
        <v>-10.9</v>
      </c>
      <c r="D20" s="145">
        <v>0</v>
      </c>
      <c r="E20" s="145">
        <v>-10.9</v>
      </c>
      <c r="F20" s="145">
        <v>0</v>
      </c>
      <c r="G20" s="145">
        <v>0</v>
      </c>
      <c r="H20" s="145"/>
      <c r="I20" s="146" t="s">
        <v>84</v>
      </c>
      <c r="J20" s="152">
        <v>0</v>
      </c>
      <c r="K20" s="146" t="s">
        <v>84</v>
      </c>
      <c r="L20" s="147" t="str">
        <f t="shared" si="6"/>
        <v>ok</v>
      </c>
      <c r="M20" s="148">
        <f t="shared" si="7"/>
        <v>0</v>
      </c>
      <c r="N20" s="130">
        <f t="shared" si="8"/>
        <v>1</v>
      </c>
      <c r="O20" s="130">
        <f t="shared" si="0"/>
        <v>-10.9</v>
      </c>
      <c r="P20" s="130">
        <f t="shared" si="9"/>
        <v>0.0812830516164099</v>
      </c>
      <c r="Q20" s="130">
        <f t="shared" si="2"/>
        <v>-10.9</v>
      </c>
      <c r="R20" s="130">
        <f t="shared" si="10"/>
        <v>0.0812830516164099</v>
      </c>
      <c r="S20" s="130">
        <f t="shared" si="4"/>
        <v>0</v>
      </c>
      <c r="T20" s="130">
        <f t="shared" si="11"/>
        <v>1</v>
      </c>
      <c r="U20" s="130"/>
      <c r="V20" s="130"/>
      <c r="W20" s="130"/>
      <c r="X20" s="130"/>
      <c r="Y20" s="130"/>
      <c r="Z20" s="130"/>
      <c r="AA20" s="130"/>
      <c r="AB20" s="130"/>
      <c r="AC20" s="130"/>
      <c r="AD20" s="130"/>
      <c r="AE20" s="130"/>
      <c r="AF20" s="130"/>
      <c r="AG20" s="130"/>
      <c r="AH20" s="130"/>
      <c r="AI20" s="130"/>
    </row>
    <row r="21" spans="1:35" s="131" customFormat="1" ht="15" customHeight="1">
      <c r="A21" s="130"/>
      <c r="B21" s="144">
        <v>250</v>
      </c>
      <c r="C21" s="145">
        <v>-8.6</v>
      </c>
      <c r="D21" s="145">
        <v>0</v>
      </c>
      <c r="E21" s="145">
        <v>-8.6</v>
      </c>
      <c r="F21" s="145">
        <v>0</v>
      </c>
      <c r="G21" s="145">
        <v>0</v>
      </c>
      <c r="H21" s="145"/>
      <c r="I21" s="146" t="s">
        <v>84</v>
      </c>
      <c r="J21" s="152">
        <v>0</v>
      </c>
      <c r="K21" s="146" t="s">
        <v>84</v>
      </c>
      <c r="L21" s="147" t="str">
        <f t="shared" si="6"/>
        <v>ok</v>
      </c>
      <c r="M21" s="148">
        <f t="shared" si="7"/>
        <v>0</v>
      </c>
      <c r="N21" s="130">
        <f t="shared" si="8"/>
        <v>1</v>
      </c>
      <c r="O21" s="130">
        <f t="shared" si="0"/>
        <v>-8.6</v>
      </c>
      <c r="P21" s="130">
        <f t="shared" si="9"/>
        <v>0.13803842646028844</v>
      </c>
      <c r="Q21" s="130">
        <f t="shared" si="2"/>
        <v>-8.6</v>
      </c>
      <c r="R21" s="130">
        <f t="shared" si="10"/>
        <v>0.13803842646028844</v>
      </c>
      <c r="S21" s="130">
        <f t="shared" si="4"/>
        <v>0</v>
      </c>
      <c r="T21" s="130">
        <f t="shared" si="11"/>
        <v>1</v>
      </c>
      <c r="U21" s="130"/>
      <c r="V21" s="130"/>
      <c r="W21" s="130"/>
      <c r="X21" s="130"/>
      <c r="Y21" s="130"/>
      <c r="Z21" s="130"/>
      <c r="AA21" s="130"/>
      <c r="AB21" s="130"/>
      <c r="AC21" s="130"/>
      <c r="AD21" s="130"/>
      <c r="AE21" s="130"/>
      <c r="AF21" s="130"/>
      <c r="AG21" s="130"/>
      <c r="AH21" s="130"/>
      <c r="AI21" s="130"/>
    </row>
    <row r="22" spans="1:35" s="131" customFormat="1" ht="15" customHeight="1">
      <c r="A22" s="130"/>
      <c r="B22" s="144">
        <v>315</v>
      </c>
      <c r="C22" s="145">
        <v>-6.6</v>
      </c>
      <c r="D22" s="145">
        <v>0</v>
      </c>
      <c r="E22" s="145">
        <v>-6.6</v>
      </c>
      <c r="F22" s="145">
        <v>0</v>
      </c>
      <c r="G22" s="145">
        <v>0</v>
      </c>
      <c r="H22" s="145"/>
      <c r="I22" s="146" t="s">
        <v>84</v>
      </c>
      <c r="J22" s="152">
        <v>0</v>
      </c>
      <c r="K22" s="146" t="s">
        <v>84</v>
      </c>
      <c r="L22" s="147" t="str">
        <f t="shared" si="6"/>
        <v>ok</v>
      </c>
      <c r="M22" s="148">
        <f t="shared" si="7"/>
        <v>0</v>
      </c>
      <c r="N22" s="130">
        <f t="shared" si="8"/>
        <v>1</v>
      </c>
      <c r="O22" s="130">
        <f t="shared" si="0"/>
        <v>-6.6</v>
      </c>
      <c r="P22" s="130">
        <f t="shared" si="9"/>
        <v>0.21877616239495523</v>
      </c>
      <c r="Q22" s="130">
        <f t="shared" si="2"/>
        <v>-6.6</v>
      </c>
      <c r="R22" s="130">
        <f t="shared" si="10"/>
        <v>0.21877616239495523</v>
      </c>
      <c r="S22" s="130">
        <f t="shared" si="4"/>
        <v>0</v>
      </c>
      <c r="T22" s="130">
        <f t="shared" si="11"/>
        <v>1</v>
      </c>
      <c r="U22" s="130"/>
      <c r="V22" s="130"/>
      <c r="W22" s="130"/>
      <c r="X22" s="130"/>
      <c r="Y22" s="130"/>
      <c r="Z22" s="130"/>
      <c r="AA22" s="130"/>
      <c r="AB22" s="130"/>
      <c r="AC22" s="130"/>
      <c r="AD22" s="130"/>
      <c r="AE22" s="130"/>
      <c r="AF22" s="130"/>
      <c r="AG22" s="130"/>
      <c r="AH22" s="130"/>
      <c r="AI22" s="130"/>
    </row>
    <row r="23" spans="1:35" s="131" customFormat="1" ht="15" customHeight="1">
      <c r="A23" s="130"/>
      <c r="B23" s="144">
        <v>400</v>
      </c>
      <c r="C23" s="145">
        <v>-4.8</v>
      </c>
      <c r="D23" s="145">
        <v>0</v>
      </c>
      <c r="E23" s="145">
        <v>-4.8</v>
      </c>
      <c r="F23" s="145">
        <v>0</v>
      </c>
      <c r="G23" s="145">
        <v>0</v>
      </c>
      <c r="H23" s="145"/>
      <c r="I23" s="146" t="s">
        <v>84</v>
      </c>
      <c r="J23" s="152">
        <v>0</v>
      </c>
      <c r="K23" s="146" t="s">
        <v>84</v>
      </c>
      <c r="L23" s="147" t="str">
        <f t="shared" si="6"/>
        <v>ok</v>
      </c>
      <c r="M23" s="148">
        <f t="shared" si="7"/>
        <v>0</v>
      </c>
      <c r="N23" s="130">
        <f t="shared" si="8"/>
        <v>1</v>
      </c>
      <c r="O23" s="130">
        <f t="shared" si="0"/>
        <v>-4.8</v>
      </c>
      <c r="P23" s="130">
        <f t="shared" si="9"/>
        <v>0.33113112148259105</v>
      </c>
      <c r="Q23" s="130">
        <f t="shared" si="2"/>
        <v>-4.8</v>
      </c>
      <c r="R23" s="130">
        <f t="shared" si="10"/>
        <v>0.33113112148259105</v>
      </c>
      <c r="S23" s="130">
        <f t="shared" si="4"/>
        <v>0</v>
      </c>
      <c r="T23" s="130">
        <f t="shared" si="11"/>
        <v>1</v>
      </c>
      <c r="U23" s="130"/>
      <c r="V23" s="130"/>
      <c r="W23" s="130"/>
      <c r="X23" s="130"/>
      <c r="Y23" s="130"/>
      <c r="Z23" s="130"/>
      <c r="AA23" s="130"/>
      <c r="AB23" s="130"/>
      <c r="AC23" s="130"/>
      <c r="AD23" s="130"/>
      <c r="AE23" s="130"/>
      <c r="AF23" s="130"/>
      <c r="AG23" s="130"/>
      <c r="AH23" s="130"/>
      <c r="AI23" s="130"/>
    </row>
    <row r="24" spans="1:35" s="131" customFormat="1" ht="15" customHeight="1">
      <c r="A24" s="130"/>
      <c r="B24" s="144">
        <v>500</v>
      </c>
      <c r="C24" s="145">
        <v>-3.2</v>
      </c>
      <c r="D24" s="145">
        <v>0</v>
      </c>
      <c r="E24" s="145">
        <v>-3.2</v>
      </c>
      <c r="F24" s="145">
        <v>0</v>
      </c>
      <c r="G24" s="145">
        <v>0</v>
      </c>
      <c r="H24" s="145"/>
      <c r="I24" s="146" t="s">
        <v>84</v>
      </c>
      <c r="J24" s="152">
        <v>0</v>
      </c>
      <c r="K24" s="146" t="s">
        <v>84</v>
      </c>
      <c r="L24" s="147" t="str">
        <f t="shared" si="6"/>
        <v>ok</v>
      </c>
      <c r="M24" s="148">
        <f t="shared" si="7"/>
        <v>0</v>
      </c>
      <c r="N24" s="130">
        <f t="shared" si="8"/>
        <v>1</v>
      </c>
      <c r="O24" s="130">
        <f t="shared" si="0"/>
        <v>-3.2</v>
      </c>
      <c r="P24" s="130">
        <f t="shared" si="9"/>
        <v>0.4786300923226383</v>
      </c>
      <c r="Q24" s="130">
        <f t="shared" si="2"/>
        <v>-3.2</v>
      </c>
      <c r="R24" s="130">
        <f t="shared" si="10"/>
        <v>0.4786300923226383</v>
      </c>
      <c r="S24" s="130">
        <f t="shared" si="4"/>
        <v>0</v>
      </c>
      <c r="T24" s="130">
        <f t="shared" si="11"/>
        <v>1</v>
      </c>
      <c r="U24" s="130"/>
      <c r="V24" s="130"/>
      <c r="W24" s="130"/>
      <c r="X24" s="130"/>
      <c r="Y24" s="130"/>
      <c r="Z24" s="130"/>
      <c r="AA24" s="130"/>
      <c r="AB24" s="130"/>
      <c r="AC24" s="130"/>
      <c r="AD24" s="130"/>
      <c r="AE24" s="130"/>
      <c r="AF24" s="130"/>
      <c r="AG24" s="130"/>
      <c r="AH24" s="130"/>
      <c r="AI24" s="130"/>
    </row>
    <row r="25" spans="1:35" s="131" customFormat="1" ht="15" customHeight="1">
      <c r="A25" s="130"/>
      <c r="B25" s="144">
        <v>630</v>
      </c>
      <c r="C25" s="145">
        <v>-1.9</v>
      </c>
      <c r="D25" s="145">
        <v>0</v>
      </c>
      <c r="E25" s="145">
        <v>-1.9</v>
      </c>
      <c r="F25" s="145">
        <v>0</v>
      </c>
      <c r="G25" s="145">
        <v>0</v>
      </c>
      <c r="H25" s="145"/>
      <c r="I25" s="146" t="s">
        <v>84</v>
      </c>
      <c r="J25" s="152">
        <v>0</v>
      </c>
      <c r="K25" s="146" t="s">
        <v>84</v>
      </c>
      <c r="L25" s="147" t="str">
        <f t="shared" si="6"/>
        <v>ok</v>
      </c>
      <c r="M25" s="148">
        <f t="shared" si="7"/>
        <v>0</v>
      </c>
      <c r="N25" s="130">
        <f t="shared" si="8"/>
        <v>1</v>
      </c>
      <c r="O25" s="130">
        <f t="shared" si="0"/>
        <v>-1.9</v>
      </c>
      <c r="P25" s="130">
        <f t="shared" si="9"/>
        <v>0.6456542290346554</v>
      </c>
      <c r="Q25" s="130">
        <f t="shared" si="2"/>
        <v>-1.9</v>
      </c>
      <c r="R25" s="130">
        <f t="shared" si="10"/>
        <v>0.6456542290346554</v>
      </c>
      <c r="S25" s="130">
        <f t="shared" si="4"/>
        <v>0</v>
      </c>
      <c r="T25" s="130">
        <f t="shared" si="11"/>
        <v>1</v>
      </c>
      <c r="U25" s="130"/>
      <c r="V25" s="130"/>
      <c r="W25" s="130"/>
      <c r="X25" s="130"/>
      <c r="Y25" s="130"/>
      <c r="Z25" s="130"/>
      <c r="AA25" s="130"/>
      <c r="AB25" s="130"/>
      <c r="AC25" s="130"/>
      <c r="AD25" s="130"/>
      <c r="AE25" s="130"/>
      <c r="AF25" s="130"/>
      <c r="AG25" s="130"/>
      <c r="AH25" s="130"/>
      <c r="AI25" s="130"/>
    </row>
    <row r="26" spans="1:35" s="131" customFormat="1" ht="15" customHeight="1">
      <c r="A26" s="130"/>
      <c r="B26" s="144">
        <v>800</v>
      </c>
      <c r="C26" s="145">
        <v>-0.8</v>
      </c>
      <c r="D26" s="145">
        <v>0</v>
      </c>
      <c r="E26" s="145">
        <v>-0.8</v>
      </c>
      <c r="F26" s="145">
        <v>0</v>
      </c>
      <c r="G26" s="145">
        <v>0</v>
      </c>
      <c r="H26" s="145"/>
      <c r="I26" s="146" t="s">
        <v>84</v>
      </c>
      <c r="J26" s="152">
        <v>0</v>
      </c>
      <c r="K26" s="146" t="s">
        <v>84</v>
      </c>
      <c r="L26" s="147" t="str">
        <f t="shared" si="6"/>
        <v>ok</v>
      </c>
      <c r="M26" s="148">
        <f t="shared" si="7"/>
        <v>0</v>
      </c>
      <c r="N26" s="130">
        <f t="shared" si="8"/>
        <v>1</v>
      </c>
      <c r="O26" s="130">
        <f t="shared" si="0"/>
        <v>-0.8</v>
      </c>
      <c r="P26" s="130">
        <f t="shared" si="9"/>
        <v>0.831763771102671</v>
      </c>
      <c r="Q26" s="130">
        <f t="shared" si="2"/>
        <v>-0.8</v>
      </c>
      <c r="R26" s="130">
        <f t="shared" si="10"/>
        <v>0.831763771102671</v>
      </c>
      <c r="S26" s="130">
        <f t="shared" si="4"/>
        <v>0</v>
      </c>
      <c r="T26" s="130">
        <f t="shared" si="11"/>
        <v>1</v>
      </c>
      <c r="U26" s="130"/>
      <c r="V26" s="130"/>
      <c r="W26" s="130"/>
      <c r="X26" s="130"/>
      <c r="Y26" s="130"/>
      <c r="Z26" s="130"/>
      <c r="AA26" s="130"/>
      <c r="AB26" s="130"/>
      <c r="AC26" s="130"/>
      <c r="AD26" s="130"/>
      <c r="AE26" s="130"/>
      <c r="AF26" s="130"/>
      <c r="AG26" s="130"/>
      <c r="AH26" s="130"/>
      <c r="AI26" s="130"/>
    </row>
    <row r="27" spans="1:35" s="131" customFormat="1" ht="15" customHeight="1">
      <c r="A27" s="130"/>
      <c r="B27" s="153">
        <v>1000</v>
      </c>
      <c r="C27" s="130">
        <v>0</v>
      </c>
      <c r="D27" s="130">
        <v>0</v>
      </c>
      <c r="E27" s="130">
        <v>0</v>
      </c>
      <c r="F27" s="130">
        <v>0</v>
      </c>
      <c r="G27" s="130">
        <v>0</v>
      </c>
      <c r="H27" s="130"/>
      <c r="I27" s="154" t="s">
        <v>84</v>
      </c>
      <c r="J27" s="152">
        <v>0</v>
      </c>
      <c r="K27" s="154" t="s">
        <v>84</v>
      </c>
      <c r="L27" s="147" t="str">
        <f t="shared" si="6"/>
        <v>ok</v>
      </c>
      <c r="M27" s="148">
        <f t="shared" si="7"/>
        <v>0</v>
      </c>
      <c r="N27" s="130">
        <f t="shared" si="8"/>
        <v>1</v>
      </c>
      <c r="O27" s="130">
        <f t="shared" si="0"/>
        <v>0</v>
      </c>
      <c r="P27" s="130">
        <f t="shared" si="9"/>
        <v>1</v>
      </c>
      <c r="Q27" s="130">
        <f t="shared" si="2"/>
        <v>0</v>
      </c>
      <c r="R27" s="130">
        <f t="shared" si="10"/>
        <v>1</v>
      </c>
      <c r="S27" s="130">
        <f t="shared" si="4"/>
        <v>0</v>
      </c>
      <c r="T27" s="130">
        <f t="shared" si="11"/>
        <v>1</v>
      </c>
      <c r="U27" s="130"/>
      <c r="V27" s="130"/>
      <c r="W27" s="130"/>
      <c r="X27" s="130"/>
      <c r="Y27" s="130"/>
      <c r="Z27" s="130"/>
      <c r="AA27" s="130"/>
      <c r="AB27" s="130"/>
      <c r="AC27" s="130"/>
      <c r="AD27" s="130"/>
      <c r="AE27" s="130"/>
      <c r="AF27" s="130"/>
      <c r="AG27" s="130"/>
      <c r="AH27" s="130"/>
      <c r="AI27" s="130"/>
    </row>
    <row r="28" spans="1:35" s="131" customFormat="1" ht="15" customHeight="1">
      <c r="A28" s="130"/>
      <c r="B28" s="144">
        <v>1250</v>
      </c>
      <c r="C28" s="145">
        <v>0.6</v>
      </c>
      <c r="D28" s="145">
        <v>0</v>
      </c>
      <c r="E28" s="145">
        <v>0.6</v>
      </c>
      <c r="F28" s="145">
        <v>0</v>
      </c>
      <c r="G28" s="145">
        <v>0</v>
      </c>
      <c r="H28" s="145"/>
      <c r="I28" s="146" t="s">
        <v>84</v>
      </c>
      <c r="J28" s="152">
        <v>0</v>
      </c>
      <c r="K28" s="146" t="s">
        <v>84</v>
      </c>
      <c r="L28" s="147" t="str">
        <f t="shared" si="6"/>
        <v>ok</v>
      </c>
      <c r="M28" s="148">
        <f t="shared" si="7"/>
        <v>0</v>
      </c>
      <c r="N28" s="130">
        <f t="shared" si="8"/>
        <v>1</v>
      </c>
      <c r="O28" s="130">
        <f t="shared" si="0"/>
        <v>0.6</v>
      </c>
      <c r="P28" s="130">
        <f t="shared" si="9"/>
        <v>1.1481536214968828</v>
      </c>
      <c r="Q28" s="130">
        <f t="shared" si="2"/>
        <v>0.6</v>
      </c>
      <c r="R28" s="130">
        <f t="shared" si="10"/>
        <v>1.1481536214968828</v>
      </c>
      <c r="S28" s="130">
        <f t="shared" si="4"/>
        <v>0</v>
      </c>
      <c r="T28" s="130">
        <f t="shared" si="11"/>
        <v>1</v>
      </c>
      <c r="U28" s="130"/>
      <c r="V28" s="130"/>
      <c r="W28" s="130"/>
      <c r="X28" s="130"/>
      <c r="Y28" s="130"/>
      <c r="Z28" s="130"/>
      <c r="AA28" s="130"/>
      <c r="AB28" s="130"/>
      <c r="AC28" s="130"/>
      <c r="AD28" s="130"/>
      <c r="AE28" s="130"/>
      <c r="AF28" s="130"/>
      <c r="AG28" s="130"/>
      <c r="AH28" s="130"/>
      <c r="AI28" s="130"/>
    </row>
    <row r="29" spans="1:35" s="131" customFormat="1" ht="15" customHeight="1">
      <c r="A29" s="130"/>
      <c r="B29" s="144">
        <v>1600</v>
      </c>
      <c r="C29" s="145">
        <v>1</v>
      </c>
      <c r="D29" s="145">
        <v>0</v>
      </c>
      <c r="E29" s="145">
        <v>1</v>
      </c>
      <c r="F29" s="145">
        <v>-0.1</v>
      </c>
      <c r="G29" s="145">
        <v>0</v>
      </c>
      <c r="H29" s="145"/>
      <c r="I29" s="146" t="s">
        <v>84</v>
      </c>
      <c r="J29" s="152">
        <v>0</v>
      </c>
      <c r="K29" s="146" t="s">
        <v>84</v>
      </c>
      <c r="L29" s="147" t="str">
        <f t="shared" si="6"/>
        <v>ok</v>
      </c>
      <c r="M29" s="148">
        <f t="shared" si="7"/>
        <v>0</v>
      </c>
      <c r="N29" s="130">
        <f t="shared" si="8"/>
        <v>1</v>
      </c>
      <c r="O29" s="130">
        <f t="shared" si="0"/>
        <v>1</v>
      </c>
      <c r="P29" s="130">
        <f t="shared" si="9"/>
        <v>1.2589254117941673</v>
      </c>
      <c r="Q29" s="130">
        <f t="shared" si="2"/>
        <v>1</v>
      </c>
      <c r="R29" s="130">
        <f t="shared" si="10"/>
        <v>1.2589254117941673</v>
      </c>
      <c r="S29" s="130">
        <f t="shared" si="4"/>
        <v>0</v>
      </c>
      <c r="T29" s="130">
        <f t="shared" si="11"/>
        <v>1</v>
      </c>
      <c r="U29" s="130"/>
      <c r="V29" s="130"/>
      <c r="W29" s="130"/>
      <c r="X29" s="130"/>
      <c r="Y29" s="130"/>
      <c r="Z29" s="130"/>
      <c r="AA29" s="130"/>
      <c r="AB29" s="130"/>
      <c r="AC29" s="130"/>
      <c r="AD29" s="130"/>
      <c r="AE29" s="130"/>
      <c r="AF29" s="130"/>
      <c r="AG29" s="130"/>
      <c r="AH29" s="130"/>
      <c r="AI29" s="130"/>
    </row>
    <row r="30" spans="1:35" s="131" customFormat="1" ht="15" customHeight="1">
      <c r="A30" s="130"/>
      <c r="B30" s="144">
        <v>2000</v>
      </c>
      <c r="C30" s="145">
        <v>1.2</v>
      </c>
      <c r="D30" s="145">
        <v>0</v>
      </c>
      <c r="E30" s="145">
        <v>1.2</v>
      </c>
      <c r="F30" s="145">
        <v>-0.2</v>
      </c>
      <c r="G30" s="145">
        <v>0</v>
      </c>
      <c r="H30" s="145"/>
      <c r="I30" s="146" t="s">
        <v>84</v>
      </c>
      <c r="J30" s="152">
        <v>0</v>
      </c>
      <c r="K30" s="146" t="s">
        <v>84</v>
      </c>
      <c r="L30" s="147" t="str">
        <f t="shared" si="6"/>
        <v>ok</v>
      </c>
      <c r="M30" s="148">
        <f t="shared" si="7"/>
        <v>0</v>
      </c>
      <c r="N30" s="130">
        <f t="shared" si="8"/>
        <v>1</v>
      </c>
      <c r="O30" s="130">
        <f t="shared" si="0"/>
        <v>1.2</v>
      </c>
      <c r="P30" s="130">
        <f t="shared" si="9"/>
        <v>1.3182567385564072</v>
      </c>
      <c r="Q30" s="130">
        <f t="shared" si="2"/>
        <v>1.2</v>
      </c>
      <c r="R30" s="130">
        <f t="shared" si="10"/>
        <v>1.3182567385564072</v>
      </c>
      <c r="S30" s="130">
        <f t="shared" si="4"/>
        <v>0</v>
      </c>
      <c r="T30" s="130">
        <f t="shared" si="11"/>
        <v>1</v>
      </c>
      <c r="U30" s="130"/>
      <c r="V30" s="130"/>
      <c r="W30" s="130"/>
      <c r="X30" s="130"/>
      <c r="Y30" s="130"/>
      <c r="Z30" s="130"/>
      <c r="AA30" s="130"/>
      <c r="AB30" s="130"/>
      <c r="AC30" s="130"/>
      <c r="AD30" s="130"/>
      <c r="AE30" s="130"/>
      <c r="AF30" s="130"/>
      <c r="AG30" s="130"/>
      <c r="AH30" s="130"/>
      <c r="AI30" s="130"/>
    </row>
    <row r="31" spans="1:35" s="131" customFormat="1" ht="15" customHeight="1">
      <c r="A31" s="130"/>
      <c r="B31" s="144">
        <v>2500</v>
      </c>
      <c r="C31" s="145">
        <v>1.3</v>
      </c>
      <c r="D31" s="145">
        <v>0</v>
      </c>
      <c r="E31" s="145">
        <v>1.3</v>
      </c>
      <c r="F31" s="145">
        <v>-0.3</v>
      </c>
      <c r="G31" s="145">
        <v>0</v>
      </c>
      <c r="H31" s="145"/>
      <c r="I31" s="146" t="s">
        <v>84</v>
      </c>
      <c r="J31" s="152">
        <v>0</v>
      </c>
      <c r="K31" s="146" t="s">
        <v>84</v>
      </c>
      <c r="L31" s="147" t="str">
        <f t="shared" si="6"/>
        <v>ok</v>
      </c>
      <c r="M31" s="148">
        <f t="shared" si="7"/>
        <v>0</v>
      </c>
      <c r="N31" s="130">
        <f t="shared" si="8"/>
        <v>1</v>
      </c>
      <c r="O31" s="130">
        <f t="shared" si="0"/>
        <v>1.3</v>
      </c>
      <c r="P31" s="130">
        <f t="shared" si="9"/>
        <v>1.3489628825916538</v>
      </c>
      <c r="Q31" s="130">
        <f t="shared" si="2"/>
        <v>1.3</v>
      </c>
      <c r="R31" s="130">
        <f t="shared" si="10"/>
        <v>1.3489628825916538</v>
      </c>
      <c r="S31" s="130">
        <f t="shared" si="4"/>
        <v>0</v>
      </c>
      <c r="T31" s="130">
        <f t="shared" si="11"/>
        <v>1</v>
      </c>
      <c r="U31" s="130"/>
      <c r="V31" s="130"/>
      <c r="W31" s="130"/>
      <c r="X31" s="130"/>
      <c r="Y31" s="130"/>
      <c r="Z31" s="130"/>
      <c r="AA31" s="130"/>
      <c r="AB31" s="130"/>
      <c r="AC31" s="130"/>
      <c r="AD31" s="130"/>
      <c r="AE31" s="130"/>
      <c r="AF31" s="130"/>
      <c r="AG31" s="130"/>
      <c r="AH31" s="130"/>
      <c r="AI31" s="130"/>
    </row>
    <row r="32" spans="1:35" s="131" customFormat="1" ht="15" customHeight="1">
      <c r="A32" s="130"/>
      <c r="B32" s="144">
        <v>3150</v>
      </c>
      <c r="C32" s="145">
        <v>1.2</v>
      </c>
      <c r="D32" s="145">
        <v>0</v>
      </c>
      <c r="E32" s="145">
        <v>1.2</v>
      </c>
      <c r="F32" s="145">
        <v>-0.5</v>
      </c>
      <c r="G32" s="145">
        <v>0</v>
      </c>
      <c r="H32" s="145"/>
      <c r="I32" s="146" t="s">
        <v>84</v>
      </c>
      <c r="J32" s="152">
        <v>0</v>
      </c>
      <c r="K32" s="146" t="s">
        <v>84</v>
      </c>
      <c r="L32" s="147" t="str">
        <f t="shared" si="6"/>
        <v>ok</v>
      </c>
      <c r="M32" s="148">
        <f t="shared" si="7"/>
        <v>0</v>
      </c>
      <c r="N32" s="130">
        <f t="shared" si="8"/>
        <v>1</v>
      </c>
      <c r="O32" s="130">
        <f t="shared" si="0"/>
        <v>1.2</v>
      </c>
      <c r="P32" s="130">
        <f t="shared" si="9"/>
        <v>1.3182567385564072</v>
      </c>
      <c r="Q32" s="130">
        <f t="shared" si="2"/>
        <v>1.2</v>
      </c>
      <c r="R32" s="130">
        <f t="shared" si="10"/>
        <v>1.3182567385564072</v>
      </c>
      <c r="S32" s="130">
        <f t="shared" si="4"/>
        <v>0</v>
      </c>
      <c r="T32" s="130">
        <f t="shared" si="11"/>
        <v>1</v>
      </c>
      <c r="U32" s="130"/>
      <c r="V32" s="130"/>
      <c r="W32" s="130"/>
      <c r="X32" s="130"/>
      <c r="Y32" s="130"/>
      <c r="Z32" s="130"/>
      <c r="AA32" s="130"/>
      <c r="AB32" s="130"/>
      <c r="AC32" s="130"/>
      <c r="AD32" s="130"/>
      <c r="AE32" s="130"/>
      <c r="AF32" s="130"/>
      <c r="AG32" s="130"/>
      <c r="AH32" s="130"/>
      <c r="AI32" s="130"/>
    </row>
    <row r="33" spans="1:35" s="131" customFormat="1" ht="15" customHeight="1">
      <c r="A33" s="130"/>
      <c r="B33" s="144">
        <v>4000</v>
      </c>
      <c r="C33" s="145">
        <v>1</v>
      </c>
      <c r="D33" s="145">
        <v>0</v>
      </c>
      <c r="E33" s="145">
        <v>1</v>
      </c>
      <c r="F33" s="145">
        <v>-0.8</v>
      </c>
      <c r="G33" s="145">
        <v>0</v>
      </c>
      <c r="H33" s="145"/>
      <c r="I33" s="146" t="s">
        <v>84</v>
      </c>
      <c r="J33" s="152">
        <v>0</v>
      </c>
      <c r="K33" s="146" t="s">
        <v>84</v>
      </c>
      <c r="L33" s="147" t="str">
        <f t="shared" si="6"/>
        <v>ok</v>
      </c>
      <c r="M33" s="148">
        <f t="shared" si="7"/>
        <v>0</v>
      </c>
      <c r="N33" s="130">
        <f t="shared" si="8"/>
        <v>1</v>
      </c>
      <c r="O33" s="130">
        <f t="shared" si="0"/>
        <v>1</v>
      </c>
      <c r="P33" s="130">
        <f t="shared" si="9"/>
        <v>1.2589254117941673</v>
      </c>
      <c r="Q33" s="130">
        <f t="shared" si="2"/>
        <v>1</v>
      </c>
      <c r="R33" s="130">
        <f t="shared" si="10"/>
        <v>1.2589254117941673</v>
      </c>
      <c r="S33" s="130">
        <f t="shared" si="4"/>
        <v>0</v>
      </c>
      <c r="T33" s="130">
        <f t="shared" si="11"/>
        <v>1</v>
      </c>
      <c r="U33" s="130"/>
      <c r="V33" s="130"/>
      <c r="W33" s="130"/>
      <c r="X33" s="130"/>
      <c r="Y33" s="130"/>
      <c r="Z33" s="130"/>
      <c r="AA33" s="130"/>
      <c r="AB33" s="130"/>
      <c r="AC33" s="130"/>
      <c r="AD33" s="130"/>
      <c r="AE33" s="130"/>
      <c r="AF33" s="130"/>
      <c r="AG33" s="130"/>
      <c r="AH33" s="130"/>
      <c r="AI33" s="130"/>
    </row>
    <row r="34" spans="1:35" s="131" customFormat="1" ht="15" customHeight="1">
      <c r="A34" s="130"/>
      <c r="B34" s="144">
        <v>5000</v>
      </c>
      <c r="C34" s="145">
        <v>0.5</v>
      </c>
      <c r="D34" s="145">
        <v>0</v>
      </c>
      <c r="E34" s="145">
        <v>0.5</v>
      </c>
      <c r="F34" s="145">
        <v>-1.3</v>
      </c>
      <c r="G34" s="145">
        <v>0</v>
      </c>
      <c r="H34" s="145"/>
      <c r="I34" s="146" t="s">
        <v>84</v>
      </c>
      <c r="J34" s="152">
        <v>0</v>
      </c>
      <c r="K34" s="146" t="s">
        <v>84</v>
      </c>
      <c r="L34" s="147" t="str">
        <f t="shared" si="6"/>
        <v>ok</v>
      </c>
      <c r="M34" s="148">
        <f t="shared" si="7"/>
        <v>0</v>
      </c>
      <c r="N34" s="130">
        <f t="shared" si="8"/>
        <v>1</v>
      </c>
      <c r="O34" s="130">
        <f t="shared" si="0"/>
        <v>0.5</v>
      </c>
      <c r="P34" s="130">
        <f t="shared" si="9"/>
        <v>1.1220184543019636</v>
      </c>
      <c r="Q34" s="130">
        <f t="shared" si="2"/>
        <v>0.5</v>
      </c>
      <c r="R34" s="130">
        <f t="shared" si="10"/>
        <v>1.1220184543019636</v>
      </c>
      <c r="S34" s="130">
        <f t="shared" si="4"/>
        <v>0</v>
      </c>
      <c r="T34" s="130">
        <f t="shared" si="11"/>
        <v>1</v>
      </c>
      <c r="U34" s="130"/>
      <c r="V34" s="130"/>
      <c r="W34" s="130"/>
      <c r="X34" s="130"/>
      <c r="Y34" s="130"/>
      <c r="Z34" s="130"/>
      <c r="AA34" s="130"/>
      <c r="AB34" s="130"/>
      <c r="AC34" s="130"/>
      <c r="AD34" s="130"/>
      <c r="AE34" s="130"/>
      <c r="AF34" s="130"/>
      <c r="AG34" s="130"/>
      <c r="AH34" s="130"/>
      <c r="AI34" s="130"/>
    </row>
    <row r="35" spans="1:35" s="131" customFormat="1" ht="15" customHeight="1">
      <c r="A35" s="130"/>
      <c r="B35" s="144">
        <v>6300</v>
      </c>
      <c r="C35" s="145">
        <v>-0.1</v>
      </c>
      <c r="D35" s="145">
        <v>0</v>
      </c>
      <c r="E35" s="145">
        <v>-0.1</v>
      </c>
      <c r="F35" s="145">
        <v>-2</v>
      </c>
      <c r="G35" s="145">
        <v>0</v>
      </c>
      <c r="H35" s="145"/>
      <c r="I35" s="146" t="s">
        <v>84</v>
      </c>
      <c r="J35" s="152">
        <v>0</v>
      </c>
      <c r="K35" s="146" t="s">
        <v>84</v>
      </c>
      <c r="L35" s="147" t="str">
        <f t="shared" si="6"/>
        <v>ok</v>
      </c>
      <c r="M35" s="148">
        <f t="shared" si="7"/>
        <v>0</v>
      </c>
      <c r="N35" s="130">
        <f t="shared" si="8"/>
        <v>1</v>
      </c>
      <c r="O35" s="130">
        <f t="shared" si="0"/>
        <v>-0.1</v>
      </c>
      <c r="P35" s="130">
        <f t="shared" si="9"/>
        <v>0.9772372209558107</v>
      </c>
      <c r="Q35" s="130">
        <f t="shared" si="2"/>
        <v>-0.1</v>
      </c>
      <c r="R35" s="130">
        <f t="shared" si="10"/>
        <v>0.9772372209558107</v>
      </c>
      <c r="S35" s="130">
        <f t="shared" si="4"/>
        <v>0</v>
      </c>
      <c r="T35" s="130">
        <f t="shared" si="11"/>
        <v>1</v>
      </c>
      <c r="U35" s="130"/>
      <c r="V35" s="130"/>
      <c r="W35" s="130"/>
      <c r="X35" s="130"/>
      <c r="Y35" s="130"/>
      <c r="Z35" s="130"/>
      <c r="AA35" s="130"/>
      <c r="AB35" s="130"/>
      <c r="AC35" s="130"/>
      <c r="AD35" s="130"/>
      <c r="AE35" s="130"/>
      <c r="AF35" s="130"/>
      <c r="AG35" s="130"/>
      <c r="AH35" s="130"/>
      <c r="AI35" s="130"/>
    </row>
    <row r="36" spans="1:35" s="131" customFormat="1" ht="15" customHeight="1">
      <c r="A36" s="130"/>
      <c r="B36" s="144">
        <v>8000</v>
      </c>
      <c r="C36" s="145">
        <v>-1.1</v>
      </c>
      <c r="D36" s="145">
        <v>0</v>
      </c>
      <c r="E36" s="145">
        <v>-1.1</v>
      </c>
      <c r="F36" s="145">
        <v>-3</v>
      </c>
      <c r="G36" s="145">
        <v>0</v>
      </c>
      <c r="H36" s="145">
        <v>-27</v>
      </c>
      <c r="I36" s="146" t="s">
        <v>84</v>
      </c>
      <c r="J36" s="152">
        <v>0</v>
      </c>
      <c r="K36" s="146" t="s">
        <v>84</v>
      </c>
      <c r="L36" s="147" t="str">
        <f t="shared" si="6"/>
        <v>ok</v>
      </c>
      <c r="M36" s="148">
        <f t="shared" si="7"/>
        <v>0</v>
      </c>
      <c r="N36" s="130">
        <f t="shared" si="8"/>
        <v>1</v>
      </c>
      <c r="O36" s="130">
        <f t="shared" si="0"/>
        <v>-1.1</v>
      </c>
      <c r="P36" s="130">
        <f t="shared" si="9"/>
        <v>0.7762471166286917</v>
      </c>
      <c r="Q36" s="130">
        <f t="shared" si="2"/>
        <v>-1.1</v>
      </c>
      <c r="R36" s="130">
        <f t="shared" si="10"/>
        <v>0.7762471166286917</v>
      </c>
      <c r="S36" s="130">
        <f t="shared" si="4"/>
        <v>0</v>
      </c>
      <c r="T36" s="130">
        <f t="shared" si="11"/>
        <v>1</v>
      </c>
      <c r="U36" s="130"/>
      <c r="V36" s="130"/>
      <c r="W36" s="130"/>
      <c r="X36" s="130"/>
      <c r="Y36" s="130"/>
      <c r="Z36" s="130"/>
      <c r="AA36" s="130"/>
      <c r="AB36" s="130"/>
      <c r="AC36" s="130"/>
      <c r="AD36" s="130"/>
      <c r="AE36" s="130"/>
      <c r="AF36" s="130"/>
      <c r="AG36" s="130"/>
      <c r="AH36" s="130"/>
      <c r="AI36" s="130"/>
    </row>
    <row r="37" spans="1:35" s="131" customFormat="1" ht="15" customHeight="1">
      <c r="A37" s="130"/>
      <c r="B37" s="155">
        <v>10000</v>
      </c>
      <c r="C37" s="156">
        <v>-2.5</v>
      </c>
      <c r="D37" s="156">
        <v>0</v>
      </c>
      <c r="E37" s="156">
        <v>-2.5</v>
      </c>
      <c r="F37" s="156">
        <v>-4.4</v>
      </c>
      <c r="G37" s="156">
        <v>0</v>
      </c>
      <c r="H37" s="156">
        <v>-11.1</v>
      </c>
      <c r="I37" s="157" t="s">
        <v>84</v>
      </c>
      <c r="J37" s="152">
        <v>0</v>
      </c>
      <c r="K37" s="157" t="s">
        <v>84</v>
      </c>
      <c r="L37" s="147" t="str">
        <f t="shared" si="6"/>
        <v>ok</v>
      </c>
      <c r="M37" s="148">
        <f t="shared" si="7"/>
        <v>0</v>
      </c>
      <c r="N37" s="130">
        <f t="shared" si="8"/>
        <v>1</v>
      </c>
      <c r="O37" s="130">
        <f t="shared" si="0"/>
        <v>-2.5</v>
      </c>
      <c r="P37" s="130">
        <f t="shared" si="9"/>
        <v>0.5623413251903491</v>
      </c>
      <c r="Q37" s="130">
        <f t="shared" si="2"/>
        <v>-2.5</v>
      </c>
      <c r="R37" s="130">
        <f t="shared" si="10"/>
        <v>0.5623413251903491</v>
      </c>
      <c r="S37" s="130">
        <f t="shared" si="4"/>
        <v>0</v>
      </c>
      <c r="T37" s="130">
        <f t="shared" si="11"/>
        <v>1</v>
      </c>
      <c r="U37" s="130"/>
      <c r="V37" s="130"/>
      <c r="W37" s="130"/>
      <c r="X37" s="130"/>
      <c r="Y37" s="130"/>
      <c r="Z37" s="130"/>
      <c r="AA37" s="130"/>
      <c r="AB37" s="130"/>
      <c r="AC37" s="130"/>
      <c r="AD37" s="130"/>
      <c r="AE37" s="130"/>
      <c r="AF37" s="130"/>
      <c r="AG37" s="130"/>
      <c r="AH37" s="130"/>
      <c r="AI37" s="130"/>
    </row>
    <row r="38" spans="1:35" s="131" customFormat="1" ht="15" customHeight="1">
      <c r="A38" s="130"/>
      <c r="B38" s="158">
        <v>12500</v>
      </c>
      <c r="C38" s="159">
        <v>-4.3</v>
      </c>
      <c r="D38" s="159">
        <v>-2.8</v>
      </c>
      <c r="E38" s="159">
        <v>-7.1</v>
      </c>
      <c r="F38" s="159">
        <v>-6.2</v>
      </c>
      <c r="G38" s="159">
        <v>0</v>
      </c>
      <c r="H38" s="159">
        <v>-2.6</v>
      </c>
      <c r="I38" s="160" t="s">
        <v>84</v>
      </c>
      <c r="J38" s="152">
        <v>0</v>
      </c>
      <c r="K38" s="160" t="s">
        <v>84</v>
      </c>
      <c r="L38" s="147" t="str">
        <f t="shared" si="6"/>
        <v>ok</v>
      </c>
      <c r="M38" s="148">
        <f t="shared" si="7"/>
        <v>0</v>
      </c>
      <c r="N38" s="130">
        <f t="shared" si="8"/>
        <v>1</v>
      </c>
      <c r="O38" s="130">
        <f t="shared" si="0"/>
        <v>-4.3</v>
      </c>
      <c r="P38" s="130">
        <f t="shared" si="9"/>
        <v>0.3715352290971725</v>
      </c>
      <c r="Q38" s="130">
        <f t="shared" si="2"/>
        <v>-7.1</v>
      </c>
      <c r="R38" s="130">
        <f t="shared" si="10"/>
        <v>0.1949844599758045</v>
      </c>
      <c r="S38" s="130">
        <f t="shared" si="4"/>
        <v>-2.8</v>
      </c>
      <c r="T38" s="130">
        <f t="shared" si="11"/>
        <v>0.5248074602497725</v>
      </c>
      <c r="U38" s="130"/>
      <c r="V38" s="130"/>
      <c r="W38" s="130"/>
      <c r="X38" s="130"/>
      <c r="Y38" s="130"/>
      <c r="Z38" s="130"/>
      <c r="AA38" s="130"/>
      <c r="AB38" s="130"/>
      <c r="AC38" s="130"/>
      <c r="AD38" s="130"/>
      <c r="AE38" s="130"/>
      <c r="AF38" s="130"/>
      <c r="AG38" s="130"/>
      <c r="AH38" s="130"/>
      <c r="AI38" s="130"/>
    </row>
    <row r="39" spans="1:35" s="131" customFormat="1" ht="15" customHeight="1">
      <c r="A39" s="130"/>
      <c r="B39" s="158">
        <v>16000</v>
      </c>
      <c r="C39" s="159">
        <v>-6.6</v>
      </c>
      <c r="D39" s="159">
        <v>-13</v>
      </c>
      <c r="E39" s="159">
        <v>-19.6</v>
      </c>
      <c r="F39" s="159">
        <v>-8.5</v>
      </c>
      <c r="G39" s="159">
        <v>0</v>
      </c>
      <c r="H39" s="159">
        <v>0</v>
      </c>
      <c r="I39" s="160" t="s">
        <v>84</v>
      </c>
      <c r="J39" s="152">
        <v>0</v>
      </c>
      <c r="K39" s="160" t="s">
        <v>84</v>
      </c>
      <c r="L39" s="147" t="str">
        <f t="shared" si="6"/>
        <v>ok</v>
      </c>
      <c r="M39" s="148">
        <f t="shared" si="7"/>
        <v>0</v>
      </c>
      <c r="N39" s="130">
        <f t="shared" si="8"/>
        <v>1</v>
      </c>
      <c r="O39" s="130">
        <f t="shared" si="0"/>
        <v>-6.6</v>
      </c>
      <c r="P39" s="130">
        <f t="shared" si="9"/>
        <v>0.21877616239495523</v>
      </c>
      <c r="Q39" s="130">
        <f t="shared" si="2"/>
        <v>-19.6</v>
      </c>
      <c r="R39" s="130">
        <f t="shared" si="10"/>
        <v>0.010964781961431842</v>
      </c>
      <c r="S39" s="130">
        <f t="shared" si="4"/>
        <v>-13</v>
      </c>
      <c r="T39" s="130">
        <f t="shared" si="11"/>
        <v>0.050118723362727206</v>
      </c>
      <c r="U39" s="130"/>
      <c r="V39" s="130"/>
      <c r="W39" s="130"/>
      <c r="X39" s="130"/>
      <c r="Y39" s="130"/>
      <c r="Z39" s="130"/>
      <c r="AA39" s="130"/>
      <c r="AB39" s="130"/>
      <c r="AC39" s="130"/>
      <c r="AD39" s="130"/>
      <c r="AE39" s="130"/>
      <c r="AF39" s="130"/>
      <c r="AG39" s="130"/>
      <c r="AH39" s="130"/>
      <c r="AI39" s="130"/>
    </row>
    <row r="40" spans="1:35" s="131" customFormat="1" ht="15" customHeight="1">
      <c r="A40" s="130"/>
      <c r="B40" s="158">
        <v>20000</v>
      </c>
      <c r="C40" s="159">
        <v>-9.3</v>
      </c>
      <c r="D40" s="159">
        <v>-25.3</v>
      </c>
      <c r="E40" s="159">
        <v>-34.6</v>
      </c>
      <c r="F40" s="159">
        <v>-11.2</v>
      </c>
      <c r="G40" s="159">
        <v>0</v>
      </c>
      <c r="H40" s="159">
        <v>0</v>
      </c>
      <c r="I40" s="160" t="s">
        <v>84</v>
      </c>
      <c r="J40" s="152">
        <v>0</v>
      </c>
      <c r="K40" s="160" t="s">
        <v>84</v>
      </c>
      <c r="L40" s="147" t="str">
        <f t="shared" si="6"/>
        <v>ok</v>
      </c>
      <c r="M40" s="148">
        <f t="shared" si="7"/>
        <v>0</v>
      </c>
      <c r="N40" s="130">
        <f t="shared" si="8"/>
        <v>1</v>
      </c>
      <c r="O40" s="130">
        <f t="shared" si="0"/>
        <v>-9.3</v>
      </c>
      <c r="P40" s="130">
        <f t="shared" si="9"/>
        <v>0.11748975549395291</v>
      </c>
      <c r="Q40" s="130">
        <f t="shared" si="2"/>
        <v>-34.6</v>
      </c>
      <c r="R40" s="130">
        <f t="shared" si="10"/>
        <v>0.0003467368504525311</v>
      </c>
      <c r="S40" s="130">
        <f t="shared" si="4"/>
        <v>-25.3</v>
      </c>
      <c r="T40" s="130">
        <f t="shared" si="11"/>
        <v>0.002951209226666384</v>
      </c>
      <c r="U40" s="130"/>
      <c r="V40" s="130"/>
      <c r="W40" s="130"/>
      <c r="X40" s="130"/>
      <c r="Y40" s="130"/>
      <c r="Z40" s="130"/>
      <c r="AA40" s="130"/>
      <c r="AB40" s="130"/>
      <c r="AC40" s="130"/>
      <c r="AD40" s="130"/>
      <c r="AE40" s="130"/>
      <c r="AF40" s="130"/>
      <c r="AG40" s="130"/>
      <c r="AH40" s="130"/>
      <c r="AI40" s="130"/>
    </row>
    <row r="41" spans="1:35" s="131" customFormat="1" ht="15" customHeight="1">
      <c r="A41" s="130"/>
      <c r="B41" s="130"/>
      <c r="C41" s="130"/>
      <c r="D41" s="130"/>
      <c r="E41" s="130"/>
      <c r="F41" s="130"/>
      <c r="G41" s="130"/>
      <c r="H41" s="130"/>
      <c r="I41" s="130"/>
      <c r="J41" s="161"/>
      <c r="K41" s="161"/>
      <c r="L41" s="161"/>
      <c r="M41" s="161"/>
      <c r="N41" s="130"/>
      <c r="O41" s="130"/>
      <c r="P41" s="130"/>
      <c r="Q41" s="130"/>
      <c r="R41" s="130"/>
      <c r="S41" s="130"/>
      <c r="T41" s="130"/>
      <c r="U41" s="130"/>
      <c r="V41" s="130"/>
      <c r="W41" s="130"/>
      <c r="X41" s="130"/>
      <c r="Y41" s="130"/>
      <c r="Z41" s="130"/>
      <c r="AA41" s="130"/>
      <c r="AB41" s="130"/>
      <c r="AC41" s="130"/>
      <c r="AD41" s="130"/>
      <c r="AE41" s="130"/>
      <c r="AF41" s="130"/>
      <c r="AG41" s="130"/>
      <c r="AH41" s="130"/>
      <c r="AI41" s="130"/>
    </row>
    <row r="42" spans="1:35" s="131" customFormat="1" ht="15" customHeight="1">
      <c r="A42" s="130"/>
      <c r="B42" s="130"/>
      <c r="C42" s="130"/>
      <c r="D42" s="130"/>
      <c r="E42" s="130"/>
      <c r="F42" s="130"/>
      <c r="G42" s="130"/>
      <c r="H42" s="130"/>
      <c r="I42" s="132"/>
      <c r="J42" s="162"/>
      <c r="K42" s="162"/>
      <c r="L42" s="162"/>
      <c r="M42" s="162"/>
      <c r="N42" s="130">
        <f>SUM(N7:N40)</f>
        <v>34</v>
      </c>
      <c r="O42" s="163">
        <f>10*LOG(P42)</f>
        <v>11.935265743357064</v>
      </c>
      <c r="P42" s="130">
        <f>SUM(P7:P40)</f>
        <v>15.614445793239156</v>
      </c>
      <c r="Q42" s="163">
        <f>10*LOG(R42)</f>
        <v>11.793489761175731</v>
      </c>
      <c r="R42" s="132">
        <f>SUM(R7:R40)</f>
        <v>15.112940625040766</v>
      </c>
      <c r="S42" s="163">
        <f>10*LOG(T42)</f>
        <v>14.993829341726368</v>
      </c>
      <c r="T42" s="132">
        <f>SUM(T7:T40)</f>
        <v>31.577877392839163</v>
      </c>
      <c r="U42" s="130"/>
      <c r="V42" s="130"/>
      <c r="W42" s="130"/>
      <c r="X42" s="130"/>
      <c r="Y42" s="130"/>
      <c r="Z42" s="130"/>
      <c r="AA42" s="130"/>
      <c r="AB42" s="130"/>
      <c r="AC42" s="130"/>
      <c r="AD42" s="130"/>
      <c r="AE42" s="130"/>
      <c r="AF42" s="130"/>
      <c r="AG42" s="130"/>
      <c r="AH42" s="130"/>
      <c r="AI42" s="130"/>
    </row>
    <row r="43" spans="1:35" s="131" customFormat="1" ht="15" customHeight="1">
      <c r="A43" s="130"/>
      <c r="B43" s="130"/>
      <c r="C43" s="130"/>
      <c r="D43" s="130"/>
      <c r="E43" s="130"/>
      <c r="F43" s="130"/>
      <c r="G43" s="130"/>
      <c r="H43" s="130"/>
      <c r="I43" s="130"/>
      <c r="J43" s="161"/>
      <c r="K43" s="161"/>
      <c r="L43" s="161"/>
      <c r="M43" s="161"/>
      <c r="N43" s="130"/>
      <c r="O43" s="130"/>
      <c r="P43" s="130"/>
      <c r="Q43" s="130"/>
      <c r="R43" s="130"/>
      <c r="S43" s="130"/>
      <c r="T43" s="130"/>
      <c r="U43" s="130"/>
      <c r="V43" s="130"/>
      <c r="W43" s="130"/>
      <c r="X43" s="130"/>
      <c r="Y43" s="130"/>
      <c r="Z43" s="130"/>
      <c r="AA43" s="130"/>
      <c r="AB43" s="130"/>
      <c r="AC43" s="130"/>
      <c r="AD43" s="130"/>
      <c r="AE43" s="130"/>
      <c r="AF43" s="130"/>
      <c r="AG43" s="130"/>
      <c r="AH43" s="130"/>
      <c r="AI43" s="130"/>
    </row>
    <row r="44" spans="1:35" s="131" customFormat="1" ht="15" customHeight="1">
      <c r="A44" s="130"/>
      <c r="B44" s="130"/>
      <c r="C44" s="130"/>
      <c r="D44" s="130"/>
      <c r="E44" s="130"/>
      <c r="F44" s="130"/>
      <c r="G44" s="130"/>
      <c r="H44" s="130"/>
      <c r="I44" s="132"/>
      <c r="J44" s="162"/>
      <c r="K44" s="162"/>
      <c r="L44" s="162"/>
      <c r="M44" s="162"/>
      <c r="N44" s="130"/>
      <c r="O44" s="130"/>
      <c r="P44" s="130"/>
      <c r="Q44" s="130"/>
      <c r="R44" s="130"/>
      <c r="S44" s="130"/>
      <c r="T44" s="130"/>
      <c r="U44" s="130"/>
      <c r="V44" s="130"/>
      <c r="W44" s="130"/>
      <c r="X44" s="130"/>
      <c r="Y44" s="130"/>
      <c r="Z44" s="130"/>
      <c r="AA44" s="130"/>
      <c r="AB44" s="130"/>
      <c r="AC44" s="130"/>
      <c r="AD44" s="130"/>
      <c r="AE44" s="130"/>
      <c r="AF44" s="130"/>
      <c r="AG44" s="130"/>
      <c r="AH44" s="130"/>
      <c r="AI44" s="130"/>
    </row>
    <row r="45" spans="1:35" s="131" customFormat="1" ht="15" customHeight="1">
      <c r="A45" s="130"/>
      <c r="B45" s="130"/>
      <c r="C45" s="130"/>
      <c r="D45" s="130"/>
      <c r="E45" s="130"/>
      <c r="F45" s="130"/>
      <c r="G45" s="130"/>
      <c r="H45" s="130"/>
      <c r="I45" s="130"/>
      <c r="J45" s="161"/>
      <c r="K45" s="161"/>
      <c r="L45" s="161"/>
      <c r="M45" s="161"/>
      <c r="N45" s="130"/>
      <c r="O45" s="130"/>
      <c r="P45" s="130"/>
      <c r="Q45" s="130"/>
      <c r="R45" s="130"/>
      <c r="S45" s="130"/>
      <c r="T45" s="130"/>
      <c r="U45" s="130"/>
      <c r="V45" s="130"/>
      <c r="W45" s="130"/>
      <c r="X45" s="130"/>
      <c r="Y45" s="130"/>
      <c r="Z45" s="130"/>
      <c r="AA45" s="130"/>
      <c r="AB45" s="130"/>
      <c r="AC45" s="130"/>
      <c r="AD45" s="130"/>
      <c r="AE45" s="130"/>
      <c r="AF45" s="130"/>
      <c r="AG45" s="130"/>
      <c r="AH45" s="130"/>
      <c r="AI45" s="130"/>
    </row>
    <row r="46" spans="1:35" s="131" customFormat="1" ht="15" customHeight="1">
      <c r="A46" s="130"/>
      <c r="B46" s="130"/>
      <c r="C46" s="130"/>
      <c r="D46" s="130"/>
      <c r="E46" s="130"/>
      <c r="F46" s="130"/>
      <c r="G46" s="130"/>
      <c r="H46" s="130"/>
      <c r="I46" s="132"/>
      <c r="J46" s="162"/>
      <c r="K46" s="162"/>
      <c r="L46" s="162"/>
      <c r="M46" s="162"/>
      <c r="N46" s="134" t="s">
        <v>89</v>
      </c>
      <c r="O46" s="163">
        <f>10*LOG(P46)</f>
        <v>11.902463856540937</v>
      </c>
      <c r="P46" s="130">
        <f>SUM(P9:P39)</f>
        <v>15.496955489455932</v>
      </c>
      <c r="Q46" s="130"/>
      <c r="R46" s="130"/>
      <c r="S46" s="130"/>
      <c r="T46" s="130"/>
      <c r="U46" s="130"/>
      <c r="V46" s="130"/>
      <c r="W46" s="130"/>
      <c r="X46" s="130"/>
      <c r="Y46" s="130"/>
      <c r="Z46" s="130"/>
      <c r="AA46" s="130"/>
      <c r="AB46" s="130"/>
      <c r="AC46" s="130"/>
      <c r="AD46" s="130"/>
      <c r="AE46" s="130"/>
      <c r="AF46" s="130"/>
      <c r="AG46" s="130"/>
      <c r="AH46" s="130"/>
      <c r="AI46" s="130"/>
    </row>
    <row r="47" s="131" customFormat="1" ht="15" customHeight="1"/>
    <row r="48" spans="10:13" s="131" customFormat="1" ht="15" customHeight="1">
      <c r="J48" s="164"/>
      <c r="K48" s="164"/>
      <c r="L48" s="164"/>
      <c r="M48" s="164"/>
    </row>
    <row r="53" ht="12.75">
      <c r="G53" s="166"/>
    </row>
    <row r="54" ht="12.75">
      <c r="G54" s="166"/>
    </row>
    <row r="55" ht="12.75">
      <c r="G55" s="166"/>
    </row>
    <row r="64" spans="7:14" ht="12.75">
      <c r="G64" s="166"/>
      <c r="H64" s="166"/>
      <c r="I64" s="166"/>
      <c r="J64" s="166"/>
      <c r="K64" s="166"/>
      <c r="L64" s="166"/>
      <c r="M64" s="166"/>
      <c r="N64" s="166"/>
    </row>
    <row r="65" spans="7:14" ht="12.75">
      <c r="G65" s="166"/>
      <c r="H65" s="166"/>
      <c r="I65" s="166"/>
      <c r="J65" s="166"/>
      <c r="K65" s="166"/>
      <c r="L65" s="166"/>
      <c r="M65" s="166"/>
      <c r="N65" s="166"/>
    </row>
    <row r="66" spans="7:14" ht="12.75">
      <c r="G66" s="166"/>
      <c r="H66" s="166"/>
      <c r="I66" s="166"/>
      <c r="J66" s="166"/>
      <c r="K66" s="166"/>
      <c r="L66" s="166"/>
      <c r="M66" s="166"/>
      <c r="N66" s="166"/>
    </row>
    <row r="67" spans="7:14" ht="12.75">
      <c r="G67" s="166"/>
      <c r="H67" s="166"/>
      <c r="I67" s="166"/>
      <c r="J67" s="166"/>
      <c r="K67" s="166"/>
      <c r="L67" s="166"/>
      <c r="M67" s="166"/>
      <c r="N67" s="166"/>
    </row>
    <row r="68" spans="7:14" ht="12.75">
      <c r="G68" s="166"/>
      <c r="H68" s="166"/>
      <c r="I68" s="166"/>
      <c r="J68" s="166"/>
      <c r="K68" s="166"/>
      <c r="L68" s="166"/>
      <c r="M68" s="166"/>
      <c r="N68" s="166"/>
    </row>
    <row r="69" spans="7:14" ht="12.75">
      <c r="G69" s="166"/>
      <c r="H69" s="166"/>
      <c r="I69" s="166"/>
      <c r="J69" s="166"/>
      <c r="K69" s="166"/>
      <c r="L69" s="166"/>
      <c r="M69" s="166"/>
      <c r="N69" s="166"/>
    </row>
    <row r="70" spans="7:14" ht="12.75">
      <c r="G70" s="166"/>
      <c r="H70" s="166"/>
      <c r="I70" s="166"/>
      <c r="J70" s="166"/>
      <c r="K70" s="166"/>
      <c r="L70" s="166"/>
      <c r="M70" s="166"/>
      <c r="N70" s="166"/>
    </row>
    <row r="71" spans="7:14" ht="12.75">
      <c r="G71" s="166"/>
      <c r="H71" s="166"/>
      <c r="I71" s="166"/>
      <c r="J71" s="166"/>
      <c r="K71" s="166"/>
      <c r="L71" s="166"/>
      <c r="M71" s="166"/>
      <c r="N71" s="166"/>
    </row>
    <row r="72" spans="7:14" ht="12.75">
      <c r="G72" s="166"/>
      <c r="H72" s="166"/>
      <c r="I72" s="166"/>
      <c r="J72" s="166"/>
      <c r="K72" s="166"/>
      <c r="L72" s="166"/>
      <c r="M72" s="166"/>
      <c r="N72" s="166"/>
    </row>
    <row r="73" spans="7:14" ht="12.75">
      <c r="G73" s="166"/>
      <c r="H73" s="166"/>
      <c r="I73" s="166"/>
      <c r="J73" s="166"/>
      <c r="K73" s="166"/>
      <c r="L73" s="166"/>
      <c r="M73" s="166"/>
      <c r="N73" s="166"/>
    </row>
    <row r="74" spans="7:14" ht="12.75">
      <c r="G74" s="166"/>
      <c r="H74" s="166"/>
      <c r="I74" s="166"/>
      <c r="J74" s="166"/>
      <c r="K74" s="166"/>
      <c r="L74" s="166"/>
      <c r="M74" s="166"/>
      <c r="N74" s="166"/>
    </row>
    <row r="75" spans="7:14" ht="12.75">
      <c r="G75" s="166"/>
      <c r="H75" s="166"/>
      <c r="I75" s="166"/>
      <c r="J75" s="166"/>
      <c r="K75" s="166"/>
      <c r="L75" s="166"/>
      <c r="M75" s="166"/>
      <c r="N75" s="166"/>
    </row>
    <row r="76" spans="7:14" ht="12.75">
      <c r="G76" s="166"/>
      <c r="H76" s="166"/>
      <c r="I76" s="166"/>
      <c r="J76" s="166"/>
      <c r="K76" s="166"/>
      <c r="L76" s="166"/>
      <c r="M76" s="166"/>
      <c r="N76" s="166"/>
    </row>
    <row r="77" spans="7:14" ht="12.75">
      <c r="G77" s="166"/>
      <c r="H77" s="166"/>
      <c r="I77" s="166"/>
      <c r="J77" s="166"/>
      <c r="K77" s="166"/>
      <c r="L77" s="166"/>
      <c r="M77" s="166"/>
      <c r="N77" s="166"/>
    </row>
    <row r="78" spans="7:14" ht="12.75">
      <c r="G78" s="166"/>
      <c r="H78" s="166"/>
      <c r="I78" s="166"/>
      <c r="J78" s="166"/>
      <c r="K78" s="166"/>
      <c r="L78" s="166"/>
      <c r="M78" s="166"/>
      <c r="N78" s="166"/>
    </row>
    <row r="79" spans="7:14" ht="12.75">
      <c r="G79" s="166"/>
      <c r="H79" s="166"/>
      <c r="I79" s="166"/>
      <c r="J79" s="166"/>
      <c r="K79" s="166"/>
      <c r="L79" s="166"/>
      <c r="M79" s="166"/>
      <c r="N79" s="166"/>
    </row>
    <row r="80" spans="7:14" ht="12.75">
      <c r="G80" s="166"/>
      <c r="H80" s="166"/>
      <c r="I80" s="166"/>
      <c r="J80" s="166"/>
      <c r="K80" s="166"/>
      <c r="L80" s="166"/>
      <c r="M80" s="166"/>
      <c r="N80" s="166"/>
    </row>
    <row r="81" spans="7:14" ht="12.75">
      <c r="G81" s="166"/>
      <c r="H81" s="166"/>
      <c r="I81" s="166"/>
      <c r="J81" s="166"/>
      <c r="K81" s="166"/>
      <c r="L81" s="166"/>
      <c r="M81" s="166"/>
      <c r="N81" s="166"/>
    </row>
    <row r="82" spans="7:14" ht="12.75">
      <c r="G82" s="166"/>
      <c r="H82" s="166"/>
      <c r="I82" s="166"/>
      <c r="J82" s="166"/>
      <c r="K82" s="166"/>
      <c r="L82" s="166"/>
      <c r="M82" s="166"/>
      <c r="N82" s="166"/>
    </row>
    <row r="83" spans="7:14" ht="12.75">
      <c r="G83" s="166"/>
      <c r="H83" s="166"/>
      <c r="I83" s="166"/>
      <c r="J83" s="166"/>
      <c r="K83" s="166"/>
      <c r="L83" s="166"/>
      <c r="M83" s="166"/>
      <c r="N83" s="166"/>
    </row>
    <row r="84" spans="7:14" ht="12.75">
      <c r="G84" s="166"/>
      <c r="H84" s="166"/>
      <c r="I84" s="166"/>
      <c r="J84" s="166"/>
      <c r="K84" s="166"/>
      <c r="L84" s="166"/>
      <c r="M84" s="166"/>
      <c r="N84" s="166"/>
    </row>
    <row r="85" spans="7:14" ht="12.75">
      <c r="G85" s="166"/>
      <c r="H85" s="166"/>
      <c r="I85" s="166"/>
      <c r="J85" s="166"/>
      <c r="K85" s="166"/>
      <c r="L85" s="166"/>
      <c r="M85" s="166"/>
      <c r="N85" s="166"/>
    </row>
    <row r="86" spans="7:14" ht="12.75">
      <c r="G86" s="166"/>
      <c r="H86" s="166"/>
      <c r="I86" s="166"/>
      <c r="J86" s="166"/>
      <c r="K86" s="166"/>
      <c r="L86" s="166"/>
      <c r="M86" s="166"/>
      <c r="N86" s="166"/>
    </row>
    <row r="87" spans="7:14" ht="12.75">
      <c r="G87" s="166"/>
      <c r="H87" s="166"/>
      <c r="I87" s="166"/>
      <c r="J87" s="166"/>
      <c r="K87" s="166"/>
      <c r="L87" s="166"/>
      <c r="M87" s="166"/>
      <c r="N87" s="166"/>
    </row>
    <row r="88" spans="7:14" ht="12.75">
      <c r="G88" s="166"/>
      <c r="H88" s="166"/>
      <c r="I88" s="166"/>
      <c r="J88" s="166"/>
      <c r="K88" s="166"/>
      <c r="L88" s="166"/>
      <c r="M88" s="166"/>
      <c r="N88" s="166"/>
    </row>
    <row r="89" spans="7:14" ht="12.75">
      <c r="G89" s="166"/>
      <c r="H89" s="166"/>
      <c r="I89" s="166"/>
      <c r="J89" s="166"/>
      <c r="K89" s="166"/>
      <c r="L89" s="166"/>
      <c r="M89" s="166"/>
      <c r="N89" s="166"/>
    </row>
    <row r="90" spans="7:14" ht="12.75">
      <c r="G90" s="166"/>
      <c r="H90" s="166"/>
      <c r="I90" s="166"/>
      <c r="J90" s="166"/>
      <c r="K90" s="166"/>
      <c r="L90" s="166"/>
      <c r="M90" s="166"/>
      <c r="N90" s="166"/>
    </row>
    <row r="91" spans="7:14" ht="12.75">
      <c r="G91" s="166"/>
      <c r="H91" s="166"/>
      <c r="I91" s="166"/>
      <c r="J91" s="166"/>
      <c r="K91" s="166"/>
      <c r="L91" s="166"/>
      <c r="M91" s="166"/>
      <c r="N91" s="166"/>
    </row>
  </sheetData>
  <sheetProtection password="DE6E" sheet="1" selectLockedCells="1"/>
  <mergeCells count="14">
    <mergeCell ref="B2:AE2"/>
    <mergeCell ref="V6:AB6"/>
    <mergeCell ref="V8:V9"/>
    <mergeCell ref="W8:W9"/>
    <mergeCell ref="X8:X9"/>
    <mergeCell ref="V11:V12"/>
    <mergeCell ref="W11:W12"/>
    <mergeCell ref="X11:X12"/>
    <mergeCell ref="Z11:Z12"/>
    <mergeCell ref="AA11:AA12"/>
    <mergeCell ref="AB11:AB12"/>
    <mergeCell ref="V14:V15"/>
    <mergeCell ref="W14:W15"/>
    <mergeCell ref="X14:X15"/>
  </mergeCells>
  <dataValidations count="1">
    <dataValidation type="decimal" allowBlank="1" showErrorMessage="1" errorTitle="ungültiger Wert" error="Der gültige Wertebereich liegt zwischen 0 und 160!" sqref="J7:J40">
      <formula1>0</formula1>
      <formula2>160</formula2>
    </dataValidation>
  </dataValidations>
  <printOptions/>
  <pageMargins left="0.7086614173228347" right="0.7086614173228347" top="0.7874015748031497" bottom="0.7874015748031497" header="0.31496062992125984" footer="0.31496062992125984"/>
  <pageSetup fitToHeight="1" fitToWidth="1" horizontalDpi="600" verticalDpi="600" orientation="landscape" paperSize="9" scale="37"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HVBG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paulsen.reimer</dc:creator>
  <cp:keywords/>
  <dc:description/>
  <cp:lastModifiedBy>Moldenhauer, Susanne</cp:lastModifiedBy>
  <cp:lastPrinted>2016-02-04T08:06:54Z</cp:lastPrinted>
  <dcterms:created xsi:type="dcterms:W3CDTF">2007-09-18T06:25:15Z</dcterms:created>
  <dcterms:modified xsi:type="dcterms:W3CDTF">2016-02-18T12:45:44Z</dcterms:modified>
  <cp:category/>
  <cp:version/>
  <cp:contentType/>
  <cp:contentStatus/>
</cp:coreProperties>
</file>